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0" yWindow="5940" windowWidth="17400" windowHeight="6495" tabRatio="671" firstSheet="1" activeTab="2"/>
  </bookViews>
  <sheets>
    <sheet name="11040375" sheetId="1" state="hidden" r:id="rId1"/>
    <sheet name="Estructura " sheetId="9" r:id="rId2"/>
    <sheet name="consolidado Funcionamiento" sheetId="2" r:id="rId3"/>
    <sheet name="consolidado Inversión" sheetId="11" r:id="rId4"/>
  </sheets>
  <externalReferences>
    <externalReference r:id="rId5"/>
  </externalReferences>
  <definedNames>
    <definedName name="_a600028">'[1]JUR09-01 - Recursos'!#REF!</definedName>
    <definedName name="_a600228">'[1]JUR09-01 - Recursos'!#REF!</definedName>
    <definedName name="_xlnm._FilterDatabase" localSheetId="2" hidden="1">'consolidado Funcionamiento'!$1:$128</definedName>
    <definedName name="_xlnm._FilterDatabase" localSheetId="3" hidden="1">'consolidado Inversión'!$A$7:$BD$22</definedName>
    <definedName name="_xlnm._FilterDatabase" localSheetId="1" hidden="1">'Estructura '!$A$6:$G$41</definedName>
    <definedName name="A1000.">#N/A</definedName>
    <definedName name="a6000228">'[1]JUR09-01 - Recursos'!#REF!</definedName>
    <definedName name="_xlnm.Print_Area" localSheetId="3">'consolidado Inversión'!$A$7:$BC$22</definedName>
    <definedName name="_xlnm.Print_Area" localSheetId="1">'Estructura '!$A$1:$H$44</definedName>
    <definedName name="_xlnm.Print_Titles" localSheetId="2">'consolidado Funcionamiento'!$A:$B,'consolidado Funcionamiento'!$7:$7</definedName>
    <definedName name="_xlnm.Print_Titles" localSheetId="3">'consolidado Inversión'!$A:$B,'consolidado Inversión'!$7:$7</definedName>
    <definedName name="_xlnm.Print_Titles" localSheetId="1">'Estructura '!$6:$6</definedName>
  </definedNames>
  <calcPr calcId="145621"/>
  <fileRecoveryPr autoRecover="0"/>
</workbook>
</file>

<file path=xl/calcChain.xml><?xml version="1.0" encoding="utf-8"?>
<calcChain xmlns="http://schemas.openxmlformats.org/spreadsheetml/2006/main">
  <c r="H23" i="11" l="1"/>
  <c r="H25" i="11"/>
  <c r="E17" i="11"/>
  <c r="E16" i="11"/>
  <c r="Q136" i="2" l="1"/>
  <c r="Q128" i="2" l="1"/>
  <c r="D85" i="2"/>
  <c r="E85" i="2"/>
  <c r="F85" i="2"/>
  <c r="G85" i="2"/>
  <c r="H85" i="2"/>
  <c r="J85" i="2"/>
  <c r="K85" i="2"/>
  <c r="L85" i="2"/>
  <c r="M85" i="2"/>
  <c r="N85" i="2"/>
  <c r="O85" i="2"/>
  <c r="P85" i="2"/>
  <c r="Q85" i="2"/>
  <c r="R85" i="2"/>
  <c r="S85" i="2"/>
  <c r="T85" i="2"/>
  <c r="U85" i="2"/>
  <c r="C85" i="2"/>
  <c r="I87" i="2"/>
  <c r="I85" i="2" s="1"/>
  <c r="D37" i="2"/>
  <c r="U145" i="2"/>
  <c r="V11" i="2" l="1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5" i="2"/>
  <c r="V36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6" i="2"/>
  <c r="V58" i="2"/>
  <c r="V59" i="2"/>
  <c r="V60" i="2"/>
  <c r="V61" i="2"/>
  <c r="V62" i="2"/>
  <c r="V63" i="2"/>
  <c r="V64" i="2"/>
  <c r="V66" i="2"/>
  <c r="V68" i="2"/>
  <c r="V69" i="2"/>
  <c r="V70" i="2"/>
  <c r="V71" i="2"/>
  <c r="V72" i="2"/>
  <c r="V73" i="2"/>
  <c r="V74" i="2"/>
  <c r="V75" i="2"/>
  <c r="V77" i="2"/>
  <c r="V78" i="2"/>
  <c r="V79" i="2"/>
  <c r="V80" i="2"/>
  <c r="V82" i="2"/>
  <c r="V83" i="2"/>
  <c r="V84" i="2"/>
  <c r="V86" i="2"/>
  <c r="V87" i="2"/>
  <c r="V89" i="2"/>
  <c r="V90" i="2"/>
  <c r="V91" i="2"/>
  <c r="V93" i="2"/>
  <c r="V94" i="2"/>
  <c r="V96" i="2"/>
  <c r="V98" i="2"/>
  <c r="V99" i="2"/>
  <c r="V100" i="2"/>
  <c r="V102" i="2"/>
  <c r="V103" i="2"/>
  <c r="V104" i="2"/>
  <c r="V105" i="2"/>
  <c r="V107" i="2"/>
  <c r="V108" i="2"/>
  <c r="V109" i="2"/>
  <c r="V110" i="2"/>
  <c r="V111" i="2"/>
  <c r="V112" i="2"/>
  <c r="V113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9" i="2"/>
  <c r="V130" i="2"/>
  <c r="V131" i="2"/>
  <c r="V132" i="2"/>
  <c r="V133" i="2"/>
  <c r="V134" i="2"/>
  <c r="V135" i="2"/>
  <c r="V138" i="2"/>
  <c r="V139" i="2"/>
  <c r="V141" i="2"/>
  <c r="V142" i="2"/>
  <c r="V143" i="2"/>
  <c r="V144" i="2"/>
  <c r="V145" i="2"/>
  <c r="V9" i="2"/>
  <c r="D10" i="2" l="1"/>
  <c r="BC20" i="11"/>
  <c r="K15" i="11"/>
  <c r="V10" i="2" l="1"/>
  <c r="W11" i="2" s="1"/>
  <c r="Y11" i="2" s="1"/>
  <c r="D146" i="2"/>
  <c r="K14" i="11"/>
  <c r="Q57" i="2" l="1"/>
  <c r="V57" i="2" s="1"/>
  <c r="Q65" i="2"/>
  <c r="V65" i="2" s="1"/>
  <c r="V136" i="2" l="1"/>
  <c r="Q54" i="2"/>
  <c r="V54" i="2" s="1"/>
  <c r="Q34" i="2"/>
  <c r="V34" i="2" s="1"/>
  <c r="BC23" i="11" l="1"/>
  <c r="Q81" i="2" l="1"/>
  <c r="Q55" i="2"/>
  <c r="C76" i="2" l="1"/>
  <c r="D76" i="2"/>
  <c r="C67" i="2"/>
  <c r="C55" i="2"/>
  <c r="C37" i="2"/>
  <c r="C33" i="2"/>
  <c r="C12" i="2"/>
  <c r="C146" i="2" l="1"/>
  <c r="Q12" i="2"/>
  <c r="P146" i="2" l="1"/>
  <c r="BC15" i="11"/>
  <c r="BC8" i="11" l="1"/>
  <c r="BD8" i="11" s="1"/>
  <c r="BC21" i="11" l="1"/>
  <c r="BC22" i="11"/>
  <c r="BC24" i="11"/>
  <c r="BC25" i="11"/>
  <c r="BC19" i="11"/>
  <c r="Q33" i="2"/>
  <c r="G12" i="2"/>
  <c r="G33" i="2"/>
  <c r="G37" i="2"/>
  <c r="G55" i="2"/>
  <c r="G67" i="2"/>
  <c r="G76" i="2"/>
  <c r="G146" i="2"/>
  <c r="G88" i="2"/>
  <c r="C88" i="2"/>
  <c r="C92" i="2"/>
  <c r="C95" i="2"/>
  <c r="C97" i="2"/>
  <c r="C106" i="2"/>
  <c r="C114" i="2"/>
  <c r="C128" i="2"/>
  <c r="C137" i="2"/>
  <c r="C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S137" i="2"/>
  <c r="S128" i="2"/>
  <c r="S114" i="2"/>
  <c r="S106" i="2"/>
  <c r="T95" i="2"/>
  <c r="U95" i="2"/>
  <c r="R95" i="2"/>
  <c r="S95" i="2"/>
  <c r="S92" i="2"/>
  <c r="S88" i="2"/>
  <c r="S76" i="2"/>
  <c r="S67" i="2"/>
  <c r="S55" i="2"/>
  <c r="S37" i="2"/>
  <c r="S33" i="2"/>
  <c r="S12" i="2"/>
  <c r="S101" i="2"/>
  <c r="S97" i="2" l="1"/>
  <c r="V101" i="2"/>
  <c r="S146" i="2"/>
  <c r="BD20" i="11"/>
  <c r="O76" i="2"/>
  <c r="O67" i="2"/>
  <c r="O55" i="2"/>
  <c r="O37" i="2"/>
  <c r="O33" i="2"/>
  <c r="O12" i="2"/>
  <c r="M97" i="2"/>
  <c r="N97" i="2"/>
  <c r="O97" i="2"/>
  <c r="P97" i="2"/>
  <c r="Q97" i="2"/>
  <c r="R97" i="2"/>
  <c r="T97" i="2"/>
  <c r="M95" i="2"/>
  <c r="N95" i="2"/>
  <c r="O95" i="2"/>
  <c r="P95" i="2"/>
  <c r="Q95" i="2"/>
  <c r="N76" i="2"/>
  <c r="N67" i="2"/>
  <c r="N55" i="2"/>
  <c r="N37" i="2"/>
  <c r="N33" i="2"/>
  <c r="N12" i="2"/>
  <c r="L76" i="2"/>
  <c r="L67" i="2"/>
  <c r="M67" i="2"/>
  <c r="L55" i="2"/>
  <c r="M55" i="2"/>
  <c r="L37" i="2"/>
  <c r="M37" i="2"/>
  <c r="L33" i="2"/>
  <c r="M33" i="2"/>
  <c r="L12" i="2"/>
  <c r="M12" i="2"/>
  <c r="I97" i="2"/>
  <c r="J97" i="2"/>
  <c r="K97" i="2"/>
  <c r="L97" i="2"/>
  <c r="I95" i="2"/>
  <c r="J95" i="2"/>
  <c r="K95" i="2"/>
  <c r="L95" i="2"/>
  <c r="J146" i="2"/>
  <c r="J76" i="2"/>
  <c r="J37" i="2"/>
  <c r="J33" i="2"/>
  <c r="J12" i="2"/>
  <c r="J55" i="2"/>
  <c r="J67" i="2"/>
  <c r="H97" i="2"/>
  <c r="H76" i="2"/>
  <c r="I76" i="2"/>
  <c r="H67" i="2"/>
  <c r="I67" i="2"/>
  <c r="H55" i="2"/>
  <c r="I55" i="2"/>
  <c r="H37" i="2"/>
  <c r="H33" i="2"/>
  <c r="H12" i="2"/>
  <c r="E137" i="2"/>
  <c r="F137" i="2"/>
  <c r="G137" i="2"/>
  <c r="E128" i="2"/>
  <c r="F128" i="2"/>
  <c r="G128" i="2"/>
  <c r="E114" i="2"/>
  <c r="F114" i="2"/>
  <c r="G114" i="2"/>
  <c r="H114" i="2"/>
  <c r="E106" i="2"/>
  <c r="F106" i="2"/>
  <c r="G106" i="2"/>
  <c r="H106" i="2"/>
  <c r="E97" i="2"/>
  <c r="F97" i="2"/>
  <c r="G97" i="2"/>
  <c r="E95" i="2"/>
  <c r="F95" i="2"/>
  <c r="G95" i="2"/>
  <c r="H95" i="2"/>
  <c r="F76" i="2"/>
  <c r="F67" i="2"/>
  <c r="F55" i="2"/>
  <c r="F37" i="2"/>
  <c r="F12" i="2"/>
  <c r="F33" i="2"/>
  <c r="E76" i="2"/>
  <c r="E67" i="2"/>
  <c r="E55" i="2"/>
  <c r="E37" i="2"/>
  <c r="E33" i="2"/>
  <c r="E12" i="2"/>
  <c r="E88" i="2"/>
  <c r="E92" i="2"/>
  <c r="H146" i="2" l="1"/>
  <c r="F146" i="2"/>
  <c r="O146" i="2"/>
  <c r="L146" i="2"/>
  <c r="H137" i="2" l="1"/>
  <c r="I137" i="2"/>
  <c r="J137" i="2"/>
  <c r="K137" i="2"/>
  <c r="L137" i="2"/>
  <c r="M137" i="2"/>
  <c r="N137" i="2"/>
  <c r="O137" i="2"/>
  <c r="P137" i="2"/>
  <c r="Q137" i="2"/>
  <c r="R137" i="2"/>
  <c r="T137" i="2"/>
  <c r="U137" i="2"/>
  <c r="H128" i="2"/>
  <c r="I128" i="2"/>
  <c r="J128" i="2"/>
  <c r="K128" i="2"/>
  <c r="L128" i="2"/>
  <c r="M128" i="2"/>
  <c r="N128" i="2"/>
  <c r="O128" i="2"/>
  <c r="P128" i="2"/>
  <c r="R128" i="2"/>
  <c r="T128" i="2"/>
  <c r="U128" i="2"/>
  <c r="I114" i="2"/>
  <c r="J114" i="2"/>
  <c r="K114" i="2"/>
  <c r="L114" i="2"/>
  <c r="M114" i="2"/>
  <c r="N114" i="2"/>
  <c r="O114" i="2"/>
  <c r="P114" i="2"/>
  <c r="Q114" i="2"/>
  <c r="R114" i="2"/>
  <c r="T114" i="2"/>
  <c r="U114" i="2"/>
  <c r="I106" i="2"/>
  <c r="J106" i="2"/>
  <c r="K106" i="2"/>
  <c r="L106" i="2"/>
  <c r="M106" i="2"/>
  <c r="N106" i="2"/>
  <c r="O106" i="2"/>
  <c r="P106" i="2"/>
  <c r="Q106" i="2"/>
  <c r="R106" i="2"/>
  <c r="T106" i="2"/>
  <c r="U106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T92" i="2"/>
  <c r="U92" i="2"/>
  <c r="F88" i="2"/>
  <c r="H88" i="2"/>
  <c r="I88" i="2"/>
  <c r="J88" i="2"/>
  <c r="K88" i="2"/>
  <c r="L88" i="2"/>
  <c r="M88" i="2"/>
  <c r="N88" i="2"/>
  <c r="O88" i="2"/>
  <c r="P88" i="2"/>
  <c r="Q88" i="2"/>
  <c r="R88" i="2"/>
  <c r="T88" i="2"/>
  <c r="U88" i="2"/>
  <c r="M146" i="2"/>
  <c r="U146" i="2"/>
  <c r="K76" i="2"/>
  <c r="M76" i="2"/>
  <c r="P76" i="2"/>
  <c r="Q76" i="2"/>
  <c r="R76" i="2"/>
  <c r="T76" i="2"/>
  <c r="U76" i="2"/>
  <c r="K67" i="2"/>
  <c r="P67" i="2"/>
  <c r="Q67" i="2"/>
  <c r="R67" i="2"/>
  <c r="T67" i="2"/>
  <c r="U67" i="2"/>
  <c r="K55" i="2"/>
  <c r="P55" i="2"/>
  <c r="R55" i="2"/>
  <c r="T55" i="2"/>
  <c r="U55" i="2"/>
  <c r="I37" i="2"/>
  <c r="K37" i="2"/>
  <c r="P37" i="2"/>
  <c r="Q37" i="2"/>
  <c r="R37" i="2"/>
  <c r="T37" i="2"/>
  <c r="U37" i="2"/>
  <c r="I33" i="2"/>
  <c r="K33" i="2"/>
  <c r="P33" i="2"/>
  <c r="R33" i="2"/>
  <c r="T33" i="2"/>
  <c r="U33" i="2"/>
  <c r="I12" i="2"/>
  <c r="K12" i="2"/>
  <c r="P12" i="2"/>
  <c r="R12" i="2"/>
  <c r="T12" i="2"/>
  <c r="U12" i="2"/>
  <c r="D12" i="2"/>
  <c r="V12" i="2" s="1"/>
  <c r="Q146" i="2" l="1"/>
  <c r="V76" i="2"/>
  <c r="R146" i="2"/>
  <c r="T146" i="2"/>
  <c r="BC13" i="11"/>
  <c r="BC12" i="11"/>
  <c r="I146" i="2"/>
  <c r="BC11" i="11" l="1"/>
  <c r="BD11" i="11" s="1"/>
  <c r="D33" i="2"/>
  <c r="V33" i="2" s="1"/>
  <c r="D55" i="2"/>
  <c r="V55" i="2" s="1"/>
  <c r="D67" i="2"/>
  <c r="V67" i="2" s="1"/>
  <c r="D88" i="2"/>
  <c r="V88" i="2" s="1"/>
  <c r="D92" i="2"/>
  <c r="V92" i="2" s="1"/>
  <c r="D95" i="2"/>
  <c r="V95" i="2" s="1"/>
  <c r="D97" i="2"/>
  <c r="V97" i="2" s="1"/>
  <c r="D106" i="2"/>
  <c r="V106" i="2" s="1"/>
  <c r="D114" i="2"/>
  <c r="V114" i="2" s="1"/>
  <c r="D128" i="2"/>
  <c r="V128" i="2" s="1"/>
  <c r="D137" i="2"/>
  <c r="V137" i="2" s="1"/>
  <c r="D140" i="2"/>
  <c r="V140" i="2" s="1"/>
  <c r="BC18" i="11"/>
  <c r="BC17" i="11"/>
  <c r="BC16" i="11"/>
  <c r="BC10" i="11"/>
  <c r="BC9" i="1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9" i="1"/>
  <c r="L68" i="1"/>
  <c r="L69" i="1"/>
  <c r="L70" i="1"/>
  <c r="L71" i="1"/>
  <c r="L75" i="1"/>
  <c r="L76" i="1"/>
  <c r="L78" i="1"/>
  <c r="L79" i="1"/>
  <c r="L81" i="1"/>
  <c r="L87" i="1"/>
  <c r="L88" i="1"/>
  <c r="L113" i="1"/>
  <c r="L114" i="1"/>
  <c r="L117" i="1"/>
  <c r="L118" i="1"/>
  <c r="L119" i="1"/>
  <c r="L120" i="1"/>
  <c r="L121" i="1"/>
  <c r="L122" i="1"/>
  <c r="L133" i="1"/>
  <c r="L134" i="1"/>
  <c r="L145" i="1"/>
  <c r="L146" i="1"/>
  <c r="L147" i="1"/>
  <c r="L149" i="1"/>
  <c r="L150" i="1"/>
  <c r="L26" i="1"/>
  <c r="L27" i="1"/>
  <c r="L32" i="1"/>
  <c r="L33" i="1"/>
  <c r="L35" i="1"/>
  <c r="L38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24" i="1"/>
  <c r="V37" i="2" l="1"/>
  <c r="BD16" i="11"/>
  <c r="BD9" i="11"/>
  <c r="V85" i="2"/>
  <c r="BC14" i="11" l="1"/>
  <c r="BD13" i="11" l="1"/>
  <c r="BD26" i="11" s="1"/>
  <c r="C81" i="2" l="1"/>
  <c r="S81" i="2"/>
  <c r="F81" i="2"/>
  <c r="G81" i="2"/>
  <c r="M81" i="2"/>
  <c r="L81" i="2"/>
  <c r="H81" i="2"/>
  <c r="O81" i="2"/>
  <c r="J81" i="2"/>
  <c r="N81" i="2"/>
  <c r="N146" i="2" s="1"/>
  <c r="I81" i="2"/>
  <c r="T81" i="2"/>
  <c r="U81" i="2"/>
  <c r="K81" i="2"/>
  <c r="K146" i="2" s="1"/>
  <c r="P81" i="2"/>
  <c r="R81" i="2"/>
  <c r="D81" i="2"/>
  <c r="E81" i="2"/>
  <c r="E146" i="2" s="1"/>
  <c r="V81" i="2" l="1"/>
  <c r="V146" i="2"/>
  <c r="W12" i="2" l="1"/>
  <c r="Y12" i="2" s="1"/>
</calcChain>
</file>

<file path=xl/sharedStrings.xml><?xml version="1.0" encoding="utf-8"?>
<sst xmlns="http://schemas.openxmlformats.org/spreadsheetml/2006/main" count="767" uniqueCount="404">
  <si>
    <t>_x000F_</t>
  </si>
  <si>
    <t>INGEOMI</t>
  </si>
  <si>
    <t>NAS PRESUPUESTO VIGENCIA 2009</t>
  </si>
  <si>
    <t>Pag.</t>
  </si>
  <si>
    <t>PRESUPU</t>
  </si>
  <si>
    <t>ESTO                                 ELEMEN</t>
  </si>
  <si>
    <t>TOS DE GASTO</t>
  </si>
  <si>
    <t>Fecha</t>
  </si>
  <si>
    <t>Pi1104</t>
  </si>
  <si>
    <t>Hora</t>
  </si>
  <si>
    <t>CODIGO</t>
  </si>
  <si>
    <t>DESCRIPCION</t>
  </si>
  <si>
    <t>OB</t>
  </si>
  <si>
    <t>JETO DE GASTO                   BASE</t>
  </si>
  <si>
    <t>--------</t>
  </si>
  <si>
    <t>-------------------------------------------</t>
  </si>
  <si>
    <t>--------------------</t>
  </si>
  <si>
    <t>--</t>
  </si>
  <si>
    <t>-------------------------------------</t>
  </si>
  <si>
    <t>VIATICOS</t>
  </si>
  <si>
    <t>TRANSPORTE AEREO</t>
  </si>
  <si>
    <t>GASTOS DE VIAJE</t>
  </si>
  <si>
    <t>TRANSPORTE TAXI ENTRE AEROPUERTO O TERMINAL</t>
  </si>
  <si>
    <t>MANTENIMIENTO DE VEHICULOS Y EQUIPOS</t>
  </si>
  <si>
    <t>MANTENIMIENTO E INFRAESTRUCTUR</t>
  </si>
  <si>
    <t>DESPINCHADAS</t>
  </si>
  <si>
    <t>REPUESTOS CON MANO DE OBRA</t>
  </si>
  <si>
    <t>OTROS MANTENIMIENTOS</t>
  </si>
  <si>
    <t>LLANTAS</t>
  </si>
  <si>
    <t>INSUMOS</t>
  </si>
  <si>
    <t>COMBUSTIBLES</t>
  </si>
  <si>
    <t>ELEMENTOS DE FERRETERIA</t>
  </si>
  <si>
    <t>AGUA</t>
  </si>
  <si>
    <t>MATERIAL FOTOGRAFICO</t>
  </si>
  <si>
    <t>BOLSAS PLASTICAS ENVASES</t>
  </si>
  <si>
    <t>ELEMENTOS DE VIDRIOS</t>
  </si>
  <si>
    <t>MANGUERAS</t>
  </si>
  <si>
    <t>REACTIVOS</t>
  </si>
  <si>
    <t>FOTOGRAFIAS AEREAS</t>
  </si>
  <si>
    <t>MAPAS Y PLANCHAS</t>
  </si>
  <si>
    <t>DISKETTES</t>
  </si>
  <si>
    <t>ELEMENTOS DE MADERA / PLASTICO</t>
  </si>
  <si>
    <t>VIDEOS Y CASSETTES</t>
  </si>
  <si>
    <t>HIELO</t>
  </si>
  <si>
    <t>ALIMENTOS Y REFRIGERIOS</t>
  </si>
  <si>
    <t>NEVERAS, CAJAS ICOPOR</t>
  </si>
  <si>
    <t>UTILES Y PAPELERIA</t>
  </si>
  <si>
    <t>UTENSILIOS PARA CAMPAMENTO</t>
  </si>
  <si>
    <t>ELEMENTOS DE LABORATORIO</t>
  </si>
  <si>
    <t>PILAS Y BATERIAS</t>
  </si>
  <si>
    <t>RESPUESTOS Y ACCESORIOS</t>
  </si>
  <si>
    <t>ANALISIS DE LABORATORIO</t>
  </si>
  <si>
    <t>FOTOCOPIAS</t>
  </si>
  <si>
    <t>DOCUMENTACION Y PUBLICACION</t>
  </si>
  <si>
    <t>AUTENTICACIONES-SELLOS</t>
  </si>
  <si>
    <t>GASTOS NOTARIALES</t>
  </si>
  <si>
    <t>PLOTEO DE MAPAS</t>
  </si>
  <si>
    <t>SERVICIO DE GRUA</t>
  </si>
  <si>
    <t>ARRENDAMIENTOS</t>
  </si>
  <si>
    <t>ALQUILER EQUIPOS DE CAMPO</t>
  </si>
  <si>
    <t>ALQUILER BODEGAS, STAND, SALON</t>
  </si>
  <si>
    <t>JORNALES</t>
  </si>
  <si>
    <t>TRANSPORTE TAXIS (PERIMETRO URBANO)</t>
  </si>
  <si>
    <t>COMUNICACIONES Y TRANSPORTES</t>
  </si>
  <si>
    <t>SERVICIO DE CORREO</t>
  </si>
  <si>
    <t>SERVICIO TELEFONICO, FAX Y SIMILARES</t>
  </si>
  <si>
    <t>ENVIO MUESTRAS-FLETES, EMBALAJES</t>
  </si>
  <si>
    <t>TOS</t>
  </si>
  <si>
    <t>CORREO ELECTRONICO</t>
  </si>
  <si>
    <t>PARQUEADEROS EN PERIMETRO URBANO</t>
  </si>
  <si>
    <t>TRANSPORTE INTERMUNICIPAL</t>
  </si>
  <si>
    <t>OTROS GASTOS DE VIAJE</t>
  </si>
  <si>
    <t>TRANSPORTE DE CARGA</t>
  </si>
  <si>
    <t>TRANSPORTE FLUVIAL</t>
  </si>
  <si>
    <t>EXCESO EQUIPAJE</t>
  </si>
  <si>
    <t>TASAS AEROPORTUARIAS</t>
  </si>
  <si>
    <t>TRANSPORTE CARGA EN SEMOVIENTES</t>
  </si>
  <si>
    <t>SERVICIO DE TRANSPORTES CONTRATADO</t>
  </si>
  <si>
    <t>PEAJES EN COMISION</t>
  </si>
  <si>
    <t>PARQUEADEROS EN COMISION</t>
  </si>
  <si>
    <t>TRANSPORTE Y MANUTENCION</t>
  </si>
  <si>
    <t>_x0012_</t>
  </si>
  <si>
    <t>_x000C_</t>
  </si>
  <si>
    <t>ADQUISICION DE BIENES Y SERVICIOS</t>
  </si>
  <si>
    <t>COMPRA DE EQUIPO</t>
  </si>
  <si>
    <t>Equipo de recreación y deportes</t>
  </si>
  <si>
    <t>Herramientas</t>
  </si>
  <si>
    <t>Audiovisuales y accesorios</t>
  </si>
  <si>
    <t>Equipo de sistemas</t>
  </si>
  <si>
    <t>Satélites y antenas</t>
  </si>
  <si>
    <t>Software</t>
  </si>
  <si>
    <t>Equipo de cafetería</t>
  </si>
  <si>
    <t xml:space="preserve"> Equipo de laboratorio</t>
  </si>
  <si>
    <t xml:space="preserve"> Equipo médico</t>
  </si>
  <si>
    <t xml:space="preserve"> Equipo odontológico</t>
  </si>
  <si>
    <t xml:space="preserve"> Vehículos</t>
  </si>
  <si>
    <t xml:space="preserve"> Compresores</t>
  </si>
  <si>
    <t xml:space="preserve"> Equipo de construcción</t>
  </si>
  <si>
    <t xml:space="preserve"> Equipo de investigación</t>
  </si>
  <si>
    <t xml:space="preserve"> Otras compras de equipos</t>
  </si>
  <si>
    <t>Equipo de comunicaciones</t>
  </si>
  <si>
    <t>ENSERES Y EQUIPOS DE OFICINA</t>
  </si>
  <si>
    <t>Equipos y maquinas para oficina</t>
  </si>
  <si>
    <t>Mobiliario y enseres</t>
  </si>
  <si>
    <t>Otros enseres y equipos de oficina</t>
  </si>
  <si>
    <t>MATERIALES Y SUMINISTROS</t>
  </si>
  <si>
    <t>Combustibles y lubricantes</t>
  </si>
  <si>
    <t>Dotación</t>
  </si>
  <si>
    <t>Elementos de alojamiento y campaña</t>
  </si>
  <si>
    <t>Llantas y accesorios</t>
  </si>
  <si>
    <t>Material quirúrgico</t>
  </si>
  <si>
    <t>Materiales de construcción</t>
  </si>
  <si>
    <t xml:space="preserve"> Materiales de rayos x</t>
  </si>
  <si>
    <t xml:space="preserve"> Materiales odontológicos</t>
  </si>
  <si>
    <t xml:space="preserve"> Materiales reactivos de laboratorio y químicos</t>
  </si>
  <si>
    <t xml:space="preserve"> Medicamentos y productos farmacéuticos</t>
  </si>
  <si>
    <t xml:space="preserve"> Papelería, útiles de escritorio y oficina</t>
  </si>
  <si>
    <t xml:space="preserve"> Productos de aseo y limpieza</t>
  </si>
  <si>
    <t xml:space="preserve"> Productos de cafetería y restaurante</t>
  </si>
  <si>
    <t xml:space="preserve"> Repuestos</t>
  </si>
  <si>
    <t xml:space="preserve"> Utensilios de cafetería</t>
  </si>
  <si>
    <t xml:space="preserve"> Víveres</t>
  </si>
  <si>
    <t xml:space="preserve"> Otros materiales y suministros</t>
  </si>
  <si>
    <t>MANTENIMIENTO</t>
  </si>
  <si>
    <t>Mantenimiento de bienes inmuebles</t>
  </si>
  <si>
    <t>Mantenimiento de bienes muebles, equipos y enseres</t>
  </si>
  <si>
    <t>Mantenimiento de vías, estructuras y redes</t>
  </si>
  <si>
    <t>Mantenimiento equipo comunicaciones y computación</t>
  </si>
  <si>
    <t>Mantenimiento equipo de navegación y transporte</t>
  </si>
  <si>
    <t>Servicio de aseo</t>
  </si>
  <si>
    <t>Servicio de cafetería y restaurante</t>
  </si>
  <si>
    <t>Servicio de seguridad y vigilancia</t>
  </si>
  <si>
    <t>Administración operación y mantenimiento de plantas de energía</t>
  </si>
  <si>
    <t>Mantenimiento de otros bienes</t>
  </si>
  <si>
    <t>Mantenimiento de software</t>
  </si>
  <si>
    <t>Alquileres de líneas</t>
  </si>
  <si>
    <t>Correo</t>
  </si>
  <si>
    <t>Embalaje y acarreo</t>
  </si>
  <si>
    <t>Servicio de telegrafía y beeper</t>
  </si>
  <si>
    <t>Servicios de transmisión de información</t>
  </si>
  <si>
    <t>Sistemas trocalizados</t>
  </si>
  <si>
    <t>Transporte</t>
  </si>
  <si>
    <t>Otros comunicaciones y transporte</t>
  </si>
  <si>
    <t>IMPRESOS Y PUBLICACIONES</t>
  </si>
  <si>
    <t>Adquisición de libros y revistas</t>
  </si>
  <si>
    <t>Edición de libros, revistas, escritos y trabajos tipográficos</t>
  </si>
  <si>
    <t>Suscripciones</t>
  </si>
  <si>
    <t>Otros gastos por impresos y publicaciones</t>
  </si>
  <si>
    <t>SERVICIOS PÚBLICOS</t>
  </si>
  <si>
    <t>Acueducto alcantarillado y aseo</t>
  </si>
  <si>
    <t>Energía</t>
  </si>
  <si>
    <t>Gas natural</t>
  </si>
  <si>
    <t>Instalación y traslado de líneas telefónicas</t>
  </si>
  <si>
    <t>Telefonía móvil celular</t>
  </si>
  <si>
    <t>Teléfono, fax y otros</t>
  </si>
  <si>
    <t>Otros servicios públicos</t>
  </si>
  <si>
    <t>SEGUROS</t>
  </si>
  <si>
    <t>Seguro accidentes personales</t>
  </si>
  <si>
    <t>Seguro accidentes temporales</t>
  </si>
  <si>
    <t>Seguro de incendios</t>
  </si>
  <si>
    <t>Seguro de infidelidad y riesgos financieros</t>
  </si>
  <si>
    <t>Seguro de vida</t>
  </si>
  <si>
    <t>Seguro equipos eléctricos</t>
  </si>
  <si>
    <t>Seguro responsabilidad civil</t>
  </si>
  <si>
    <t>Seguro sustracción y hurto</t>
  </si>
  <si>
    <t xml:space="preserve"> Seguro terremoto</t>
  </si>
  <si>
    <t xml:space="preserve"> Seguros generales</t>
  </si>
  <si>
    <t xml:space="preserve"> Seguros médicos</t>
  </si>
  <si>
    <t xml:space="preserve"> Otros seguros</t>
  </si>
  <si>
    <t xml:space="preserve"> Arrendamientos bienes muebles</t>
  </si>
  <si>
    <t xml:space="preserve"> Arrendamientos bienes inmuebles</t>
  </si>
  <si>
    <t>VIÁTICOS Y GASTOS DE VIAJE</t>
  </si>
  <si>
    <t xml:space="preserve"> Viáticos y gastos de viaje al exterior</t>
  </si>
  <si>
    <t xml:space="preserve"> Viáticos y gastos de viaje al interior</t>
  </si>
  <si>
    <t>GASTOS DE OPERACIÓN ADUANERA</t>
  </si>
  <si>
    <t>Bodegajes</t>
  </si>
  <si>
    <t>Transporte, cargue y descargue de mercancías</t>
  </si>
  <si>
    <t>Otros gastos de operación aduanera</t>
  </si>
  <si>
    <t>DEFENSA DE LA HACIENDA PÚBLICA</t>
  </si>
  <si>
    <t>Costos judiciales</t>
  </si>
  <si>
    <t>Peritazgos</t>
  </si>
  <si>
    <t>GASTOS JUDICIALES</t>
  </si>
  <si>
    <t>CAPACITACIÓN, BIENESTAR SOCIAL Y ESTÍMULOS</t>
  </si>
  <si>
    <t>Elementos para bienestar social</t>
  </si>
  <si>
    <t>Elementos para capacitación</t>
  </si>
  <si>
    <t>Elementos para estímulos</t>
  </si>
  <si>
    <t>Servicios de bienestar social</t>
  </si>
  <si>
    <t>Servicios de capacitación</t>
  </si>
  <si>
    <t xml:space="preserve">Servicios para estímulos </t>
  </si>
  <si>
    <t>Otros elementos para capacitación, bienestar social y estímulos</t>
  </si>
  <si>
    <t>Otros servicios para capacitación, bienestar social y estímulos</t>
  </si>
  <si>
    <t>OTROS GASTOS POR ADQUISICION DE SERVICIOS</t>
  </si>
  <si>
    <t>Gastos de alimentación</t>
  </si>
  <si>
    <t>otros gastos por adquisicion de servicios</t>
  </si>
  <si>
    <t>HONORARIOS</t>
  </si>
  <si>
    <t>Elementos</t>
  </si>
  <si>
    <t>OTROS SERVICIOS PERSONALES INDIRECTOS</t>
  </si>
  <si>
    <t>Comunicaciones Institucionales</t>
  </si>
  <si>
    <t xml:space="preserve">Codigo de proyecto </t>
  </si>
  <si>
    <t>IMPUESTOS Y CONTRIBUCIONES</t>
  </si>
  <si>
    <t xml:space="preserve">Impuestos de vehiculo </t>
  </si>
  <si>
    <t>Impuesto predial</t>
  </si>
  <si>
    <t>contribuciones</t>
  </si>
  <si>
    <t>Notariado</t>
  </si>
  <si>
    <t xml:space="preserve">Valorización de terrenos </t>
  </si>
  <si>
    <t>Valorización edificaciones</t>
  </si>
  <si>
    <t>Otras valorizaciones</t>
  </si>
  <si>
    <t xml:space="preserve">Otros Impuestos </t>
  </si>
  <si>
    <t>TRANSFERENCIAS</t>
  </si>
  <si>
    <t>Transferencias</t>
  </si>
  <si>
    <t>GRAVAMEN A LOS MOVIMIENTOS FINANCIEROS GMF</t>
  </si>
  <si>
    <t>Gloria Prieto</t>
  </si>
  <si>
    <t>Jaime Raigosa</t>
  </si>
  <si>
    <t>Jaime Sandoval</t>
  </si>
  <si>
    <t>TOTAL PROYECTO</t>
  </si>
  <si>
    <t>Funcionamiento</t>
  </si>
  <si>
    <t>MULTAS Y SANCIONES</t>
  </si>
  <si>
    <t>Multas</t>
  </si>
  <si>
    <t>Sanciones</t>
  </si>
  <si>
    <t>GASTOS DE NOMINA</t>
  </si>
  <si>
    <t>Despacho Secretaria General</t>
  </si>
  <si>
    <t>Consolidado Funcionamiento</t>
  </si>
  <si>
    <t xml:space="preserve">Viáticos </t>
  </si>
  <si>
    <t>Gastos de viaje al interior</t>
  </si>
  <si>
    <t>LIDER</t>
  </si>
  <si>
    <t xml:space="preserve">Secretaria General </t>
  </si>
  <si>
    <t>TOTAL</t>
  </si>
  <si>
    <t>GASTOS FINANCIEROS</t>
  </si>
  <si>
    <t>Nómina y Transferencias</t>
  </si>
  <si>
    <t>Hector Enciso</t>
  </si>
  <si>
    <t>OTROS GASTOS POR ADQUISICIÓN DE SERVICIOS</t>
  </si>
  <si>
    <t>SERVICIO GEOLOGICO COLOMBIANO</t>
  </si>
  <si>
    <t xml:space="preserve">ESTRUCTURA </t>
  </si>
  <si>
    <t>ÁREA / PROYECTO DE INVERSIÓN</t>
  </si>
  <si>
    <t xml:space="preserve">CÓDIGO 
ACTIVIDAD </t>
  </si>
  <si>
    <t>NOMBRE
 ACTIVIDAD</t>
  </si>
  <si>
    <t>PRESUPUESTO</t>
  </si>
  <si>
    <t xml:space="preserve">Dirección General </t>
  </si>
  <si>
    <t xml:space="preserve">secretario general </t>
  </si>
  <si>
    <t>analisita OAP</t>
  </si>
  <si>
    <t xml:space="preserve">adminsitradorde proceso </t>
  </si>
  <si>
    <t>DIR13-01</t>
  </si>
  <si>
    <t>Oscar Paredes Zapata</t>
  </si>
  <si>
    <t>Edgar González Sanguino</t>
  </si>
  <si>
    <t>COM13-01</t>
  </si>
  <si>
    <t xml:space="preserve">Sandra Ortiz Angel </t>
  </si>
  <si>
    <t>JUR13-01</t>
  </si>
  <si>
    <t>Oficina Asesora Jurídica</t>
  </si>
  <si>
    <t>Adriana Plazas Tovar</t>
  </si>
  <si>
    <t>OCI13-01</t>
  </si>
  <si>
    <t>Oficina de Control Interno</t>
  </si>
  <si>
    <t>Beatriz Isabel Blanco</t>
  </si>
  <si>
    <t>Fernando Mosos</t>
  </si>
  <si>
    <t>Margarita Bravo</t>
  </si>
  <si>
    <t>SUBDIRECCIÓN</t>
  </si>
  <si>
    <t xml:space="preserve">dirección </t>
  </si>
  <si>
    <t xml:space="preserve">analista / administrador de proceso </t>
  </si>
  <si>
    <t>GEO13-01</t>
  </si>
  <si>
    <t>SUB13-01</t>
  </si>
  <si>
    <t>Recursos del Subsuelo</t>
  </si>
  <si>
    <t>AME13-01</t>
  </si>
  <si>
    <t>LAB13-01</t>
  </si>
  <si>
    <t>Laboratorios</t>
  </si>
  <si>
    <t xml:space="preserve">Mary Peña </t>
  </si>
  <si>
    <t>SEG13-00</t>
  </si>
  <si>
    <t>NOM13-01</t>
  </si>
  <si>
    <t>Adriana Turriago</t>
  </si>
  <si>
    <t>FIN13-02</t>
  </si>
  <si>
    <t>CON13-01</t>
  </si>
  <si>
    <t>Fabio Arango</t>
  </si>
  <si>
    <t>Talento Humano</t>
  </si>
  <si>
    <t>Maritza Gerardino</t>
  </si>
  <si>
    <t>Salud Ocupacional</t>
  </si>
  <si>
    <t>Flor María Salcedo</t>
  </si>
  <si>
    <t>CID13-01</t>
  </si>
  <si>
    <t xml:space="preserve">Control Interno Disciplinario </t>
  </si>
  <si>
    <t xml:space="preserve">Actualización Instrumental del Sistema Sismológico Nacional de Colombia </t>
  </si>
  <si>
    <t xml:space="preserve">Inversión </t>
  </si>
  <si>
    <t xml:space="preserve">Implementación red nacional de estaciones permanentes Geodésicas satelitales GPS para estudios e investigaciones Geodinámicas en el Territorio Nacional </t>
  </si>
  <si>
    <t>Hector Mora</t>
  </si>
  <si>
    <t>Mejoramiento y desarrollo de la gestión y de los recursos de investigación</t>
  </si>
  <si>
    <t>Inventario y Monitoreo de Geoamenazas y procesos en las capas superficiales de la tierra</t>
  </si>
  <si>
    <t>Investigación y zonificación de los movimientos en masa</t>
  </si>
  <si>
    <t>Investigación, monitoreo de la actividad volcánica</t>
  </si>
  <si>
    <t>Ampliación del conocimiento geológico y del potencial de recursos del subsuelo de la nación</t>
  </si>
  <si>
    <t>Investigaciones en Geociencias Básicas</t>
  </si>
  <si>
    <t>SUB13-02</t>
  </si>
  <si>
    <t>Investigaciones en Recursos Minerales</t>
  </si>
  <si>
    <t>LAB13-03</t>
  </si>
  <si>
    <t>Ensayos y análisis de laboratorio</t>
  </si>
  <si>
    <t>AME13-04</t>
  </si>
  <si>
    <t>Investigaciones aplicadas a amenazas y riesgos geológicos</t>
  </si>
  <si>
    <t>Mejoramiento de la tecnología nuclear y de la seguridad radiológica de Colombia</t>
  </si>
  <si>
    <t>NUC13-01</t>
  </si>
  <si>
    <t>Control regulatorio del uso de material radiactivo en el país</t>
  </si>
  <si>
    <t>NUC13-02</t>
  </si>
  <si>
    <t>NUC13-03</t>
  </si>
  <si>
    <t>Investigación y desarrollo de las técnicas nucleares</t>
  </si>
  <si>
    <t>Operación y mantenimiento del reactor nuclear</t>
  </si>
  <si>
    <t>GTH13-01</t>
  </si>
  <si>
    <t>GTH13-02</t>
  </si>
  <si>
    <t>GEO13-02</t>
  </si>
  <si>
    <t>AME13-02</t>
  </si>
  <si>
    <t>AME13-06</t>
  </si>
  <si>
    <t>AME13-07</t>
  </si>
  <si>
    <t>ADM13-01</t>
  </si>
  <si>
    <t>DOC13-01</t>
  </si>
  <si>
    <t>Investigación, monitoreo de la actividad sísmica</t>
  </si>
  <si>
    <t>Marta Calvache</t>
  </si>
  <si>
    <t>Equipo de laboratorio</t>
  </si>
  <si>
    <t>Equipo médico</t>
  </si>
  <si>
    <t>CÓDIGO</t>
  </si>
  <si>
    <t>Nombre</t>
  </si>
  <si>
    <t xml:space="preserve">HONORARIOS </t>
  </si>
  <si>
    <t>SIN GMF</t>
  </si>
  <si>
    <t>GMF</t>
  </si>
  <si>
    <t xml:space="preserve">PERSONAL DE CONTRATO </t>
  </si>
  <si>
    <t>SINF GMF</t>
  </si>
  <si>
    <t>COMPRA DE EQUIPOS</t>
  </si>
  <si>
    <t>VIÁTICOS</t>
  </si>
  <si>
    <t xml:space="preserve">MANTENIMIENTO </t>
  </si>
  <si>
    <t>COMUNICACIONES Y TRANSPORTE</t>
  </si>
  <si>
    <t>CAPACITACIÓN, BIENESTAR Y ESTÍMULOS</t>
  </si>
  <si>
    <t>TOTAL ACTIVIDADES</t>
  </si>
  <si>
    <t>C-223-1801-1-</t>
  </si>
  <si>
    <t>C-410-1001-1-</t>
  </si>
  <si>
    <t>C-410-1801-1-</t>
  </si>
  <si>
    <t>C-410-1801-2-</t>
  </si>
  <si>
    <t>C-410-1801-3-</t>
  </si>
  <si>
    <t>C-113-500-1-</t>
  </si>
  <si>
    <t>Consolidado Inversión</t>
  </si>
  <si>
    <t>Adquisición de equipo para el monitoreo de la actividad sismica y volcanica</t>
  </si>
  <si>
    <t>Adquisición e instalación de instrumental geodésico espacial GNSS y complementario para adelantar estudios de dinámica terrestre en Colombia</t>
  </si>
  <si>
    <t>Planificar, implementar y evaluar los sistemas de gestión institucional</t>
  </si>
  <si>
    <t>Implementación de los sistemas de información de planeación</t>
  </si>
  <si>
    <t xml:space="preserve"> PLAN OPERATIVO ANUAL 2014</t>
  </si>
  <si>
    <t>ACTIVIDAD</t>
  </si>
  <si>
    <t>PLAN OPERATIVO ANUAL 2014</t>
  </si>
  <si>
    <t>TOTAL ACTIVIDAD</t>
  </si>
  <si>
    <t>Gerencia Administrativa, Gestión de conocimiento y difusión de información y datos</t>
  </si>
  <si>
    <t>Multifuncional - escaner, fotocopiadora y impresora</t>
  </si>
  <si>
    <t>Escaner para trabajo pesado</t>
  </si>
  <si>
    <t>Fotocopiadoras</t>
  </si>
  <si>
    <t>Aires acondicionados</t>
  </si>
  <si>
    <t>Gerencia y Administración - Control regulatorio del uso de material radiactivo en el país</t>
  </si>
  <si>
    <t>Gerencia y Administración- Operación y mantenimiento del reactor nuclear</t>
  </si>
  <si>
    <t>ACT13-01</t>
  </si>
  <si>
    <t>GPS13-01</t>
  </si>
  <si>
    <t>GPS13-04</t>
  </si>
  <si>
    <t>SGI13-01</t>
  </si>
  <si>
    <t>SGI13-02</t>
  </si>
  <si>
    <t>Otros Arrendamientos</t>
  </si>
  <si>
    <t>Planeación</t>
  </si>
  <si>
    <t>Asuntos nucleares</t>
  </si>
  <si>
    <t>Unidad de recursos financieros</t>
  </si>
  <si>
    <t>Contratos y convenios</t>
  </si>
  <si>
    <t>Servicios Administrativos</t>
  </si>
  <si>
    <t>Gesttión Documental</t>
  </si>
  <si>
    <t>POA</t>
  </si>
  <si>
    <t>DECRETO</t>
  </si>
  <si>
    <t>DIFERENCIA</t>
  </si>
  <si>
    <t>PROYECTO</t>
  </si>
  <si>
    <t>Gerencia y administración Control regulatorio del uso de material radiactivo en el país</t>
  </si>
  <si>
    <t>Gerencia y administración Investigación y desarrollo de las técnicas nucleares</t>
  </si>
  <si>
    <t>Gerencia y administración Operación y mantenimiento del reactor nuclear</t>
  </si>
  <si>
    <t xml:space="preserve">
Geociencias Básicas
</t>
  </si>
  <si>
    <t>Recursos Minerales</t>
  </si>
  <si>
    <t>Geoamenazas</t>
  </si>
  <si>
    <t>Gestión de Información</t>
  </si>
  <si>
    <t>DIR 13-01</t>
  </si>
  <si>
    <t>COM 13-01</t>
  </si>
  <si>
    <t>JUR 13-01</t>
  </si>
  <si>
    <t>OCI 13-01</t>
  </si>
  <si>
    <t>GIG 14-01</t>
  </si>
  <si>
    <t>GEO 13-01</t>
  </si>
  <si>
    <t>SUB 13-01</t>
  </si>
  <si>
    <t>AME 13-01</t>
  </si>
  <si>
    <t>LAB 13-01</t>
  </si>
  <si>
    <t>ANU 14-01</t>
  </si>
  <si>
    <t>SEG 13-00</t>
  </si>
  <si>
    <t>FIN 13-02</t>
  </si>
  <si>
    <t>CON 13-01</t>
  </si>
  <si>
    <t>ADM 13-01</t>
  </si>
  <si>
    <t>DOC 13-01</t>
  </si>
  <si>
    <t>GTH 13-01</t>
  </si>
  <si>
    <t>GTH 13-02</t>
  </si>
  <si>
    <t>CID 13-01</t>
  </si>
  <si>
    <t>NUC14-05</t>
  </si>
  <si>
    <t>NUC14-06</t>
  </si>
  <si>
    <t>NUC14-04</t>
  </si>
  <si>
    <t>Direcciones Técnicas del Servicio Geológico</t>
  </si>
  <si>
    <t>Gestión de la Información</t>
  </si>
  <si>
    <t>Asuntos Nucleares</t>
  </si>
  <si>
    <t>Alberto Ochoa</t>
  </si>
  <si>
    <t>Geociencias Básicas</t>
  </si>
  <si>
    <t>Iván Sarmiento Galvis</t>
  </si>
  <si>
    <t>Unidad de Recursos financieros</t>
  </si>
  <si>
    <t>GPS 13-04</t>
  </si>
  <si>
    <t xml:space="preserve"> Gestión Documental</t>
  </si>
  <si>
    <t>Gerencia y Administración- Investigación y desarrollo de las técnicas nucleares</t>
  </si>
  <si>
    <t>PLA 14-01</t>
  </si>
  <si>
    <t xml:space="preserve">GRUPO DE  PLANEACIÓN </t>
  </si>
  <si>
    <t xml:space="preserve">Grupo de Planeación </t>
  </si>
  <si>
    <t>Grupo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</si>
</sst>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* #,##0\ _€_-;\-* #,##0\ _€_-;_-* &quot;-&quot;??\ _€_-;_-@_-"/>
    <numFmt numFmtId="169" formatCode="_(* #,##0_);_(* \(#,##0\);_(* &quot;-&quot;??_);_(@_)"/>
    <numFmt numFmtId="170" formatCode="_ [$€-2]\ * #,##0.00_ ;_ [$€-2]\ * \-#,##0.00_ ;_ [$€-2]\ * &quot;-&quot;??_ "/>
    <numFmt numFmtId="171" formatCode="#,##0.00\ &quot;€&quot;"/>
    <numFmt numFmtId="172" formatCode="_-* #,##0.00\ _P_t_s_-;\-* #,##0.00\ _P_t_s_-;_-* &quot;-&quot;??\ _P_t_s_-;_-@_-"/>
    <numFmt numFmtId="173" formatCode="_ &quot;$&quot;\ * #,##0_ ;_ &quot;$&quot;\ * \-#,##0_ ;_ &quot;$&quot;\ * &quot;-&quot;??_ ;_ @_ "/>
    <numFmt numFmtId="174" formatCode="_-* #,##0.00_-;\-* #,##0.00_-;_-* &quot;-&quot;??_-;_-@_-"/>
    <numFmt numFmtId="175" formatCode="_ &quot;$&quot;\ * #,##0_ ;_ &quot;$&quot;\ * \-#,##0_ ;_ &quot;$&quot;\ * &quot;-&quot;_ ;_ @_ "/>
  </numFmts>
  <fonts count="5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9"/>
      <color indexed="8"/>
      <name val="Arial Narrow"/>
      <family val="2"/>
    </font>
    <font>
      <b/>
      <sz val="12"/>
      <name val="Arial"/>
      <family val="2"/>
    </font>
    <font>
      <sz val="11"/>
      <color indexed="9"/>
      <name val="Calibri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entury Gothic"/>
      <family val="2"/>
    </font>
    <font>
      <i/>
      <sz val="11"/>
      <color indexed="8"/>
      <name val="Calibri"/>
      <family val="2"/>
    </font>
    <font>
      <sz val="12"/>
      <color indexed="8"/>
      <name val="Arial"/>
      <family val="2"/>
    </font>
    <font>
      <sz val="16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8"/>
      <name val="Calibri"/>
      <family val="2"/>
    </font>
    <font>
      <i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9"/>
      <name val="Arial Narrow"/>
      <family val="2"/>
    </font>
    <font>
      <sz val="16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2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25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3F8E9"/>
        <bgColor indexed="64"/>
      </patternFill>
    </fill>
    <fill>
      <patternFill patternType="solid">
        <fgColor rgb="FFE6ECC0"/>
        <bgColor indexed="64"/>
      </patternFill>
    </fill>
    <fill>
      <patternFill patternType="solid">
        <fgColor rgb="FF8CA448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59">
    <xf numFmtId="0" fontId="0" fillId="0" borderId="0"/>
    <xf numFmtId="0" fontId="28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9" fillId="27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29" fillId="2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15" borderId="0" applyNumberFormat="0" applyBorder="0" applyAlignment="0" applyProtection="0"/>
    <xf numFmtId="0" fontId="30" fillId="30" borderId="0" applyNumberFormat="0" applyBorder="0" applyAlignment="0" applyProtection="0"/>
    <xf numFmtId="0" fontId="31" fillId="31" borderId="7" applyNumberFormat="0" applyAlignment="0" applyProtection="0"/>
    <xf numFmtId="0" fontId="32" fillId="32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35" fillId="39" borderId="7" applyNumberFormat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6" fillId="40" borderId="0" applyNumberFormat="0" applyBorder="0" applyAlignment="0" applyProtection="0"/>
    <xf numFmtId="43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7" fillId="41" borderId="0" applyNumberFormat="0" applyBorder="0" applyAlignment="0" applyProtection="0"/>
    <xf numFmtId="0" fontId="2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8" fillId="0" borderId="0"/>
    <xf numFmtId="0" fontId="38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0" fontId="12" fillId="42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9" fillId="31" borderId="11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34" fillId="0" borderId="14" applyNumberFormat="0" applyFill="0" applyAlignment="0" applyProtection="0"/>
    <xf numFmtId="0" fontId="45" fillId="0" borderId="15" applyNumberFormat="0" applyFill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46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/>
    <xf numFmtId="0" fontId="2" fillId="0" borderId="0"/>
    <xf numFmtId="0" fontId="28" fillId="0" borderId="0"/>
    <xf numFmtId="0" fontId="2" fillId="0" borderId="0"/>
    <xf numFmtId="44" fontId="28" fillId="0" borderId="0" applyFont="0" applyFill="0" applyBorder="0" applyAlignment="0" applyProtection="0"/>
  </cellStyleXfs>
  <cellXfs count="299">
    <xf numFmtId="0" fontId="0" fillId="0" borderId="0" xfId="0"/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168" fontId="15" fillId="0" borderId="0" xfId="82" applyNumberFormat="1" applyFont="1"/>
    <xf numFmtId="168" fontId="15" fillId="0" borderId="0" xfId="82" quotePrefix="1" applyNumberFormat="1" applyFont="1" applyAlignment="1">
      <alignment horizontal="left"/>
    </xf>
    <xf numFmtId="168" fontId="15" fillId="0" borderId="0" xfId="82" applyNumberFormat="1" applyFont="1" applyFill="1"/>
    <xf numFmtId="0" fontId="13" fillId="0" borderId="0" xfId="0" applyFont="1" applyAlignment="1">
      <alignment horizontal="left"/>
    </xf>
    <xf numFmtId="0" fontId="0" fillId="0" borderId="0" xfId="0" applyAlignment="1">
      <alignment horizontal="justify" vertical="center" wrapText="1"/>
    </xf>
    <xf numFmtId="0" fontId="15" fillId="0" borderId="0" xfId="0" applyFont="1" applyAlignment="1">
      <alignment horizontal="left"/>
    </xf>
    <xf numFmtId="168" fontId="15" fillId="0" borderId="0" xfId="82" quotePrefix="1" applyNumberFormat="1" applyFont="1" applyFill="1" applyAlignment="1">
      <alignment horizontal="left"/>
    </xf>
    <xf numFmtId="0" fontId="0" fillId="0" borderId="0" xfId="0" applyFill="1" applyAlignment="1">
      <alignment horizontal="justify" vertical="center" wrapText="1"/>
    </xf>
    <xf numFmtId="0" fontId="15" fillId="0" borderId="0" xfId="0" applyFont="1" applyFill="1" applyAlignment="1">
      <alignment horizontal="justify" vertical="center" wrapText="1"/>
    </xf>
    <xf numFmtId="0" fontId="15" fillId="0" borderId="0" xfId="0" quotePrefix="1" applyFont="1" applyFill="1" applyAlignment="1">
      <alignment horizontal="left" vertical="center" wrapText="1"/>
    </xf>
    <xf numFmtId="49" fontId="0" fillId="0" borderId="0" xfId="0" applyNumberFormat="1"/>
    <xf numFmtId="169" fontId="16" fillId="0" borderId="0" xfId="82" applyNumberFormat="1" applyFont="1"/>
    <xf numFmtId="169" fontId="17" fillId="0" borderId="0" xfId="82" applyNumberFormat="1" applyFont="1" applyAlignment="1">
      <alignment horizontal="left"/>
    </xf>
    <xf numFmtId="169" fontId="5" fillId="0" borderId="0" xfId="82" applyNumberFormat="1" applyFont="1" applyFill="1" applyBorder="1" applyAlignment="1">
      <alignment horizontal="left"/>
    </xf>
    <xf numFmtId="169" fontId="16" fillId="0" borderId="0" xfId="82" applyNumberFormat="1" applyFont="1" applyAlignment="1">
      <alignment wrapText="1"/>
    </xf>
    <xf numFmtId="169" fontId="18" fillId="0" borderId="0" xfId="82" applyNumberFormat="1" applyFont="1" applyAlignment="1">
      <alignment horizontal="center" vertical="center"/>
    </xf>
    <xf numFmtId="169" fontId="19" fillId="0" borderId="0" xfId="82" applyNumberFormat="1" applyFont="1"/>
    <xf numFmtId="169" fontId="20" fillId="0" borderId="0" xfId="82" applyNumberFormat="1" applyFont="1"/>
    <xf numFmtId="169" fontId="18" fillId="16" borderId="0" xfId="82" applyNumberFormat="1" applyFont="1" applyFill="1" applyAlignment="1">
      <alignment horizontal="left"/>
    </xf>
    <xf numFmtId="169" fontId="18" fillId="0" borderId="0" xfId="82" applyNumberFormat="1" applyFont="1" applyFill="1"/>
    <xf numFmtId="169" fontId="21" fillId="0" borderId="0" xfId="82" applyNumberFormat="1" applyFont="1" applyAlignment="1">
      <alignment horizontal="left"/>
    </xf>
    <xf numFmtId="169" fontId="16" fillId="0" borderId="0" xfId="82" applyNumberFormat="1" applyFont="1" applyFill="1" applyAlignment="1">
      <alignment horizontal="left"/>
    </xf>
    <xf numFmtId="169" fontId="16" fillId="0" borderId="0" xfId="82" applyNumberFormat="1" applyFont="1" applyAlignment="1">
      <alignment horizontal="left"/>
    </xf>
    <xf numFmtId="169" fontId="18" fillId="0" borderId="0" xfId="82" applyNumberFormat="1" applyFont="1" applyAlignment="1">
      <alignment horizontal="left"/>
    </xf>
    <xf numFmtId="169" fontId="18" fillId="0" borderId="0" xfId="82" applyNumberFormat="1" applyFont="1" applyFill="1" applyAlignment="1">
      <alignment horizontal="left"/>
    </xf>
    <xf numFmtId="169" fontId="22" fillId="0" borderId="1" xfId="82" applyNumberFormat="1" applyFont="1" applyFill="1" applyBorder="1" applyAlignment="1">
      <alignment horizontal="justify" vertical="center" wrapText="1"/>
    </xf>
    <xf numFmtId="169" fontId="22" fillId="0" borderId="1" xfId="82" quotePrefix="1" applyNumberFormat="1" applyFont="1" applyFill="1" applyBorder="1" applyAlignment="1">
      <alignment horizontal="left" vertical="center" wrapText="1"/>
    </xf>
    <xf numFmtId="0" fontId="9" fillId="18" borderId="1" xfId="199" applyFont="1" applyFill="1" applyBorder="1" applyAlignment="1">
      <alignment horizontal="center" vertical="center" wrapText="1"/>
    </xf>
    <xf numFmtId="0" fontId="9" fillId="0" borderId="0" xfId="199" applyFont="1" applyFill="1" applyAlignment="1">
      <alignment horizontal="center" vertical="center" wrapText="1"/>
    </xf>
    <xf numFmtId="0" fontId="7" fillId="0" borderId="1" xfId="213" applyFont="1" applyBorder="1" applyAlignment="1">
      <alignment horizontal="center" vertical="center" wrapText="1"/>
    </xf>
    <xf numFmtId="0" fontId="8" fillId="19" borderId="1" xfId="82" applyNumberFormat="1" applyFont="1" applyFill="1" applyBorder="1" applyAlignment="1">
      <alignment horizontal="center" vertical="center" wrapText="1"/>
    </xf>
    <xf numFmtId="169" fontId="18" fillId="19" borderId="0" xfId="82" applyNumberFormat="1" applyFont="1" applyFill="1" applyAlignment="1">
      <alignment horizontal="center" vertical="center" wrapText="1"/>
    </xf>
    <xf numFmtId="0" fontId="23" fillId="19" borderId="1" xfId="82" quotePrefix="1" applyNumberFormat="1" applyFont="1" applyFill="1" applyBorder="1" applyAlignment="1">
      <alignment horizontal="center" vertical="center" wrapText="1"/>
    </xf>
    <xf numFmtId="169" fontId="18" fillId="0" borderId="0" xfId="82" applyNumberFormat="1" applyFont="1" applyAlignment="1">
      <alignment horizontal="center" vertical="center" wrapText="1"/>
    </xf>
    <xf numFmtId="169" fontId="3" fillId="0" borderId="0" xfId="82" applyNumberFormat="1" applyFont="1" applyFill="1" applyBorder="1" applyAlignment="1">
      <alignment wrapText="1"/>
    </xf>
    <xf numFmtId="169" fontId="17" fillId="0" borderId="0" xfId="82" applyNumberFormat="1" applyFont="1" applyAlignment="1">
      <alignment horizontal="left" wrapText="1"/>
    </xf>
    <xf numFmtId="169" fontId="5" fillId="0" borderId="0" xfId="82" applyNumberFormat="1" applyFont="1" applyFill="1" applyBorder="1" applyAlignment="1">
      <alignment horizontal="left" wrapText="1"/>
    </xf>
    <xf numFmtId="169" fontId="20" fillId="0" borderId="0" xfId="82" applyNumberFormat="1" applyFont="1" applyAlignment="1">
      <alignment wrapText="1"/>
    </xf>
    <xf numFmtId="169" fontId="18" fillId="16" borderId="0" xfId="82" applyNumberFormat="1" applyFont="1" applyFill="1" applyAlignment="1">
      <alignment horizontal="left" wrapText="1"/>
    </xf>
    <xf numFmtId="169" fontId="18" fillId="0" borderId="0" xfId="82" applyNumberFormat="1" applyFont="1" applyFill="1" applyAlignment="1">
      <alignment wrapText="1"/>
    </xf>
    <xf numFmtId="169" fontId="22" fillId="0" borderId="1" xfId="82" applyNumberFormat="1" applyFont="1" applyBorder="1" applyAlignment="1">
      <alignment wrapText="1"/>
    </xf>
    <xf numFmtId="169" fontId="22" fillId="0" borderId="1" xfId="82" quotePrefix="1" applyNumberFormat="1" applyFont="1" applyBorder="1" applyAlignment="1">
      <alignment horizontal="left" wrapText="1"/>
    </xf>
    <xf numFmtId="169" fontId="22" fillId="0" borderId="1" xfId="82" applyNumberFormat="1" applyFont="1" applyFill="1" applyBorder="1" applyAlignment="1">
      <alignment wrapText="1"/>
    </xf>
    <xf numFmtId="169" fontId="18" fillId="16" borderId="1" xfId="82" applyNumberFormat="1" applyFont="1" applyFill="1" applyBorder="1" applyAlignment="1">
      <alignment horizontal="left" wrapText="1"/>
    </xf>
    <xf numFmtId="169" fontId="22" fillId="0" borderId="1" xfId="82" applyNumberFormat="1" applyFont="1" applyBorder="1" applyAlignment="1">
      <alignment horizontal="left" wrapText="1"/>
    </xf>
    <xf numFmtId="169" fontId="22" fillId="0" borderId="1" xfId="82" quotePrefix="1" applyNumberFormat="1" applyFont="1" applyFill="1" applyBorder="1" applyAlignment="1">
      <alignment horizontal="left" wrapText="1"/>
    </xf>
    <xf numFmtId="169" fontId="22" fillId="0" borderId="1" xfId="82" applyNumberFormat="1" applyFont="1" applyFill="1" applyBorder="1" applyAlignment="1">
      <alignment horizontal="left" wrapText="1"/>
    </xf>
    <xf numFmtId="169" fontId="16" fillId="0" borderId="1" xfId="82" applyNumberFormat="1" applyFont="1" applyFill="1" applyBorder="1" applyAlignment="1">
      <alignment wrapText="1"/>
    </xf>
    <xf numFmtId="169" fontId="18" fillId="0" borderId="1" xfId="82" applyNumberFormat="1" applyFont="1" applyFill="1" applyBorder="1" applyAlignment="1">
      <alignment horizontal="left" wrapText="1"/>
    </xf>
    <xf numFmtId="169" fontId="18" fillId="0" borderId="0" xfId="82" applyNumberFormat="1" applyFont="1" applyAlignment="1">
      <alignment wrapText="1"/>
    </xf>
    <xf numFmtId="169" fontId="22" fillId="0" borderId="1" xfId="82" applyNumberFormat="1" applyFont="1" applyFill="1" applyBorder="1" applyAlignment="1">
      <alignment vertical="center" wrapText="1"/>
    </xf>
    <xf numFmtId="169" fontId="24" fillId="0" borderId="0" xfId="82" applyNumberFormat="1" applyFont="1" applyAlignment="1">
      <alignment horizontal="left"/>
    </xf>
    <xf numFmtId="169" fontId="24" fillId="0" borderId="0" xfId="82" applyNumberFormat="1" applyFont="1" applyAlignment="1">
      <alignment wrapText="1"/>
    </xf>
    <xf numFmtId="169" fontId="24" fillId="0" borderId="0" xfId="82" applyNumberFormat="1" applyFont="1"/>
    <xf numFmtId="169" fontId="27" fillId="0" borderId="1" xfId="82" applyNumberFormat="1" applyFont="1" applyBorder="1" applyAlignment="1">
      <alignment wrapText="1"/>
    </xf>
    <xf numFmtId="169" fontId="25" fillId="0" borderId="0" xfId="82" applyNumberFormat="1" applyFont="1" applyFill="1" applyAlignment="1">
      <alignment wrapText="1"/>
    </xf>
    <xf numFmtId="169" fontId="16" fillId="0" borderId="0" xfId="82" applyNumberFormat="1" applyFont="1" applyFill="1" applyAlignment="1">
      <alignment wrapText="1"/>
    </xf>
    <xf numFmtId="169" fontId="8" fillId="19" borderId="0" xfId="82" applyNumberFormat="1" applyFont="1" applyFill="1" applyAlignment="1">
      <alignment horizontal="center" vertical="center" wrapText="1"/>
    </xf>
    <xf numFmtId="169" fontId="5" fillId="0" borderId="0" xfId="82" applyNumberFormat="1" applyFont="1" applyFill="1" applyBorder="1" applyAlignment="1">
      <alignment vertical="center"/>
    </xf>
    <xf numFmtId="169" fontId="5" fillId="0" borderId="0" xfId="82" applyNumberFormat="1" applyFont="1" applyFill="1" applyBorder="1" applyAlignment="1">
      <alignment vertical="center" wrapText="1"/>
    </xf>
    <xf numFmtId="3" fontId="9" fillId="0" borderId="1" xfId="199" applyNumberFormat="1" applyFont="1" applyFill="1" applyBorder="1" applyAlignment="1" applyProtection="1">
      <alignment horizontal="right"/>
    </xf>
    <xf numFmtId="3" fontId="7" fillId="0" borderId="1" xfId="199" applyNumberFormat="1" applyFont="1" applyFill="1" applyBorder="1" applyAlignment="1" applyProtection="1">
      <alignment horizontal="right"/>
    </xf>
    <xf numFmtId="169" fontId="3" fillId="0" borderId="0" xfId="82" applyNumberFormat="1" applyFont="1" applyFill="1" applyAlignment="1">
      <alignment wrapText="1"/>
    </xf>
    <xf numFmtId="3" fontId="3" fillId="0" borderId="0" xfId="82" applyNumberFormat="1" applyFont="1" applyFill="1" applyBorder="1" applyAlignment="1">
      <alignment wrapText="1"/>
    </xf>
    <xf numFmtId="3" fontId="17" fillId="0" borderId="0" xfId="82" applyNumberFormat="1" applyFont="1" applyAlignment="1">
      <alignment vertical="center" wrapText="1"/>
    </xf>
    <xf numFmtId="3" fontId="16" fillId="0" borderId="0" xfId="82" applyNumberFormat="1" applyFont="1" applyAlignment="1">
      <alignment wrapText="1"/>
    </xf>
    <xf numFmtId="3" fontId="17" fillId="0" borderId="0" xfId="82" applyNumberFormat="1" applyFont="1" applyAlignment="1">
      <alignment wrapText="1"/>
    </xf>
    <xf numFmtId="3" fontId="23" fillId="19" borderId="1" xfId="82" quotePrefix="1" applyNumberFormat="1" applyFont="1" applyFill="1" applyBorder="1" applyAlignment="1">
      <alignment horizontal="center" vertical="center" wrapText="1"/>
    </xf>
    <xf numFmtId="3" fontId="23" fillId="19" borderId="1" xfId="82" applyNumberFormat="1" applyFont="1" applyFill="1" applyBorder="1" applyAlignment="1">
      <alignment horizontal="center" vertical="center" wrapText="1"/>
    </xf>
    <xf numFmtId="3" fontId="8" fillId="19" borderId="1" xfId="82" applyNumberFormat="1" applyFont="1" applyFill="1" applyBorder="1" applyAlignment="1">
      <alignment horizontal="center" vertical="center" wrapText="1"/>
    </xf>
    <xf numFmtId="3" fontId="6" fillId="0" borderId="0" xfId="82" applyNumberFormat="1" applyFont="1" applyAlignment="1">
      <alignment wrapText="1"/>
    </xf>
    <xf numFmtId="0" fontId="23" fillId="19" borderId="1" xfId="349" quotePrefix="1" applyNumberFormat="1" applyFont="1" applyFill="1" applyBorder="1" applyAlignment="1">
      <alignment horizontal="center" vertical="center" wrapText="1"/>
    </xf>
    <xf numFmtId="0" fontId="23" fillId="19" borderId="1" xfId="349" applyNumberFormat="1" applyFont="1" applyFill="1" applyBorder="1" applyAlignment="1">
      <alignment horizontal="center" vertical="center" wrapText="1"/>
    </xf>
    <xf numFmtId="3" fontId="8" fillId="44" borderId="1" xfId="82" applyNumberFormat="1" applyFont="1" applyFill="1" applyBorder="1" applyAlignment="1">
      <alignment horizontal="center" vertical="center" wrapText="1"/>
    </xf>
    <xf numFmtId="0" fontId="8" fillId="44" borderId="1" xfId="349" applyNumberFormat="1" applyFont="1" applyFill="1" applyBorder="1" applyAlignment="1">
      <alignment horizontal="center" vertical="center" wrapText="1"/>
    </xf>
    <xf numFmtId="3" fontId="3" fillId="16" borderId="1" xfId="82" applyNumberFormat="1" applyFont="1" applyFill="1" applyBorder="1" applyAlignment="1">
      <alignment horizontal="right" wrapText="1"/>
    </xf>
    <xf numFmtId="3" fontId="47" fillId="43" borderId="1" xfId="350" applyNumberFormat="1" applyFont="1" applyFill="1" applyBorder="1" applyAlignment="1">
      <alignment horizontal="right" vertical="center"/>
    </xf>
    <xf numFmtId="3" fontId="6" fillId="0" borderId="1" xfId="82" applyNumberFormat="1" applyFont="1" applyBorder="1" applyAlignment="1">
      <alignment horizontal="right" wrapText="1"/>
    </xf>
    <xf numFmtId="3" fontId="24" fillId="0" borderId="1" xfId="82" applyNumberFormat="1" applyFont="1" applyBorder="1" applyAlignment="1">
      <alignment horizontal="right" wrapText="1"/>
    </xf>
    <xf numFmtId="3" fontId="9" fillId="0" borderId="4" xfId="199" applyNumberFormat="1" applyFont="1" applyFill="1" applyBorder="1" applyAlignment="1" applyProtection="1">
      <alignment horizontal="right"/>
    </xf>
    <xf numFmtId="3" fontId="7" fillId="0" borderId="4" xfId="199" applyNumberFormat="1" applyFont="1" applyFill="1" applyBorder="1" applyAlignment="1" applyProtection="1">
      <alignment horizontal="right"/>
    </xf>
    <xf numFmtId="3" fontId="6" fillId="0" borderId="1" xfId="82" applyNumberFormat="1" applyFont="1" applyFill="1" applyBorder="1" applyAlignment="1">
      <alignment horizontal="right" wrapText="1"/>
    </xf>
    <xf numFmtId="3" fontId="6" fillId="0" borderId="1" xfId="358" applyNumberFormat="1" applyFont="1" applyFill="1" applyBorder="1" applyAlignment="1">
      <alignment horizontal="right" wrapText="1"/>
    </xf>
    <xf numFmtId="3" fontId="3" fillId="16" borderId="0" xfId="82" applyNumberFormat="1" applyFont="1" applyFill="1" applyBorder="1" applyAlignment="1">
      <alignment horizontal="right" wrapText="1"/>
    </xf>
    <xf numFmtId="0" fontId="23" fillId="44" borderId="1" xfId="349" applyNumberFormat="1" applyFont="1" applyFill="1" applyBorder="1" applyAlignment="1">
      <alignment horizontal="center" vertical="center" wrapText="1"/>
    </xf>
    <xf numFmtId="3" fontId="3" fillId="45" borderId="1" xfId="82" applyNumberFormat="1" applyFont="1" applyFill="1" applyBorder="1" applyAlignment="1">
      <alignment horizontal="right" wrapText="1"/>
    </xf>
    <xf numFmtId="169" fontId="22" fillId="0" borderId="1" xfId="349" applyNumberFormat="1" applyFont="1" applyBorder="1" applyAlignment="1">
      <alignment wrapText="1"/>
    </xf>
    <xf numFmtId="3" fontId="16" fillId="0" borderId="0" xfId="82" applyNumberFormat="1" applyFont="1" applyFill="1" applyAlignment="1">
      <alignment wrapText="1"/>
    </xf>
    <xf numFmtId="3" fontId="23" fillId="44" borderId="1" xfId="82" applyNumberFormat="1" applyFont="1" applyFill="1" applyBorder="1" applyAlignment="1">
      <alignment horizontal="center" vertical="center" wrapText="1"/>
    </xf>
    <xf numFmtId="0" fontId="7" fillId="0" borderId="1" xfId="199" quotePrefix="1" applyFont="1" applyBorder="1" applyAlignment="1">
      <alignment horizontal="center" vertical="center"/>
    </xf>
    <xf numFmtId="0" fontId="7" fillId="0" borderId="1" xfId="199" applyFont="1" applyBorder="1" applyAlignment="1">
      <alignment horizontal="center" vertical="center"/>
    </xf>
    <xf numFmtId="0" fontId="7" fillId="0" borderId="1" xfId="199" applyFont="1" applyFill="1" applyBorder="1" applyAlignment="1">
      <alignment horizontal="center" vertical="center"/>
    </xf>
    <xf numFmtId="3" fontId="9" fillId="45" borderId="1" xfId="82" applyNumberFormat="1" applyFont="1" applyFill="1" applyBorder="1" applyAlignment="1">
      <alignment horizontal="right" wrapText="1"/>
    </xf>
    <xf numFmtId="3" fontId="3" fillId="45" borderId="1" xfId="349" applyNumberFormat="1" applyFont="1" applyFill="1" applyBorder="1" applyAlignment="1">
      <alignment wrapText="1"/>
    </xf>
    <xf numFmtId="3" fontId="6" fillId="16" borderId="1" xfId="349" applyNumberFormat="1" applyFont="1" applyFill="1" applyBorder="1" applyAlignment="1">
      <alignment horizontal="right" wrapText="1"/>
    </xf>
    <xf numFmtId="3" fontId="3" fillId="16" borderId="1" xfId="349" applyNumberFormat="1" applyFont="1" applyFill="1" applyBorder="1" applyAlignment="1">
      <alignment horizontal="right" wrapText="1"/>
    </xf>
    <xf numFmtId="3" fontId="3" fillId="16" borderId="1" xfId="349" applyNumberFormat="1" applyFont="1" applyFill="1" applyBorder="1" applyAlignment="1">
      <alignment wrapText="1"/>
    </xf>
    <xf numFmtId="3" fontId="6" fillId="0" borderId="1" xfId="349" applyNumberFormat="1" applyFont="1" applyBorder="1" applyAlignment="1">
      <alignment horizontal="right" wrapText="1"/>
    </xf>
    <xf numFmtId="3" fontId="6" fillId="0" borderId="1" xfId="349" applyNumberFormat="1" applyFont="1" applyBorder="1" applyAlignment="1">
      <alignment wrapText="1"/>
    </xf>
    <xf numFmtId="3" fontId="6" fillId="0" borderId="1" xfId="349" applyNumberFormat="1" applyFont="1" applyFill="1" applyBorder="1" applyAlignment="1">
      <alignment wrapText="1"/>
    </xf>
    <xf numFmtId="3" fontId="24" fillId="0" borderId="1" xfId="349" applyNumberFormat="1" applyFont="1" applyBorder="1" applyAlignment="1">
      <alignment horizontal="right" wrapText="1"/>
    </xf>
    <xf numFmtId="3" fontId="24" fillId="0" borderId="1" xfId="349" applyNumberFormat="1" applyFont="1" applyFill="1" applyBorder="1" applyAlignment="1">
      <alignment wrapText="1"/>
    </xf>
    <xf numFmtId="3" fontId="7" fillId="0" borderId="1" xfId="349" applyNumberFormat="1" applyFont="1" applyBorder="1" applyAlignment="1">
      <alignment horizontal="right" wrapText="1"/>
    </xf>
    <xf numFmtId="3" fontId="6" fillId="0" borderId="0" xfId="349" applyNumberFormat="1" applyFont="1" applyAlignment="1">
      <alignment horizontal="right" wrapText="1"/>
    </xf>
    <xf numFmtId="3" fontId="6" fillId="0" borderId="1" xfId="349" applyNumberFormat="1" applyFont="1" applyFill="1" applyBorder="1" applyAlignment="1">
      <alignment horizontal="right" wrapText="1"/>
    </xf>
    <xf numFmtId="3" fontId="6" fillId="45" borderId="1" xfId="349" applyNumberFormat="1" applyFont="1" applyFill="1" applyBorder="1" applyAlignment="1">
      <alignment wrapText="1"/>
    </xf>
    <xf numFmtId="3" fontId="3" fillId="43" borderId="1" xfId="349" applyNumberFormat="1" applyFont="1" applyFill="1" applyBorder="1" applyAlignment="1">
      <alignment horizontal="right" wrapText="1"/>
    </xf>
    <xf numFmtId="3" fontId="7" fillId="0" borderId="0" xfId="199" applyNumberFormat="1" applyFont="1" applyFill="1" applyAlignment="1">
      <alignment vertical="center" wrapText="1"/>
    </xf>
    <xf numFmtId="3" fontId="7" fillId="0" borderId="1" xfId="199" applyNumberFormat="1" applyFont="1" applyFill="1" applyBorder="1" applyAlignment="1">
      <alignment vertical="center" wrapText="1"/>
    </xf>
    <xf numFmtId="3" fontId="7" fillId="0" borderId="0" xfId="199" applyNumberFormat="1" applyFont="1" applyFill="1" applyBorder="1" applyAlignment="1">
      <alignment vertical="center" wrapText="1"/>
    </xf>
    <xf numFmtId="3" fontId="7" fillId="0" borderId="20" xfId="199" applyNumberFormat="1" applyFont="1" applyFill="1" applyBorder="1" applyAlignment="1">
      <alignment vertical="center" wrapText="1"/>
    </xf>
    <xf numFmtId="3" fontId="7" fillId="0" borderId="21" xfId="199" applyNumberFormat="1" applyFont="1" applyFill="1" applyBorder="1" applyAlignment="1">
      <alignment vertical="center" wrapText="1"/>
    </xf>
    <xf numFmtId="3" fontId="16" fillId="0" borderId="0" xfId="82" quotePrefix="1" applyNumberFormat="1" applyFont="1" applyFill="1" applyAlignment="1">
      <alignment horizontal="left" wrapText="1"/>
    </xf>
    <xf numFmtId="3" fontId="9" fillId="0" borderId="0" xfId="82" applyNumberFormat="1" applyFont="1" applyFill="1" applyBorder="1" applyAlignment="1">
      <alignment wrapText="1"/>
    </xf>
    <xf numFmtId="3" fontId="7" fillId="0" borderId="0" xfId="82" applyNumberFormat="1" applyFont="1" applyAlignment="1">
      <alignment wrapText="1"/>
    </xf>
    <xf numFmtId="3" fontId="9" fillId="16" borderId="1" xfId="349" applyNumberFormat="1" applyFont="1" applyFill="1" applyBorder="1" applyAlignment="1">
      <alignment wrapText="1"/>
    </xf>
    <xf numFmtId="3" fontId="9" fillId="16" borderId="1" xfId="82" applyNumberFormat="1" applyFont="1" applyFill="1" applyBorder="1" applyAlignment="1">
      <alignment horizontal="right" wrapText="1"/>
    </xf>
    <xf numFmtId="3" fontId="7" fillId="0" borderId="1" xfId="349" applyNumberFormat="1" applyFont="1" applyBorder="1" applyAlignment="1">
      <alignment wrapText="1"/>
    </xf>
    <xf numFmtId="3" fontId="7" fillId="0" borderId="1" xfId="82" applyNumberFormat="1" applyFont="1" applyBorder="1" applyAlignment="1">
      <alignment horizontal="right" wrapText="1"/>
    </xf>
    <xf numFmtId="3" fontId="7" fillId="0" borderId="1" xfId="349" applyNumberFormat="1" applyFont="1" applyFill="1" applyBorder="1" applyAlignment="1">
      <alignment wrapText="1"/>
    </xf>
    <xf numFmtId="3" fontId="7" fillId="0" borderId="1" xfId="82" applyNumberFormat="1" applyFont="1" applyFill="1" applyBorder="1" applyAlignment="1">
      <alignment horizontal="right" wrapText="1"/>
    </xf>
    <xf numFmtId="169" fontId="17" fillId="0" borderId="0" xfId="82" applyNumberFormat="1" applyFont="1" applyFill="1" applyAlignment="1">
      <alignment wrapText="1"/>
    </xf>
    <xf numFmtId="169" fontId="7" fillId="0" borderId="1" xfId="350" applyNumberFormat="1" applyFont="1" applyBorder="1" applyProtection="1">
      <protection locked="0"/>
    </xf>
    <xf numFmtId="169" fontId="6" fillId="0" borderId="1" xfId="349" applyNumberFormat="1" applyFont="1" applyBorder="1" applyAlignment="1">
      <alignment wrapText="1"/>
    </xf>
    <xf numFmtId="169" fontId="6" fillId="0" borderId="0" xfId="82" applyNumberFormat="1" applyFont="1" applyAlignment="1">
      <alignment wrapText="1"/>
    </xf>
    <xf numFmtId="169" fontId="6" fillId="0" borderId="0" xfId="82" applyNumberFormat="1" applyFont="1"/>
    <xf numFmtId="3" fontId="7" fillId="0" borderId="0" xfId="82" applyNumberFormat="1" applyFont="1" applyFill="1" applyAlignment="1">
      <alignment wrapText="1"/>
    </xf>
    <xf numFmtId="3" fontId="9" fillId="45" borderId="1" xfId="349" applyNumberFormat="1" applyFont="1" applyFill="1" applyBorder="1" applyAlignment="1">
      <alignment horizontal="right" wrapText="1"/>
    </xf>
    <xf numFmtId="3" fontId="3" fillId="45" borderId="1" xfId="349" applyNumberFormat="1" applyFont="1" applyFill="1" applyBorder="1" applyAlignment="1">
      <alignment horizontal="right" wrapText="1"/>
    </xf>
    <xf numFmtId="3" fontId="16" fillId="46" borderId="0" xfId="82" applyNumberFormat="1" applyFont="1" applyFill="1" applyAlignment="1">
      <alignment wrapText="1"/>
    </xf>
    <xf numFmtId="3" fontId="7" fillId="46" borderId="0" xfId="82" applyNumberFormat="1" applyFont="1" applyFill="1" applyAlignment="1">
      <alignment wrapText="1"/>
    </xf>
    <xf numFmtId="3" fontId="48" fillId="44" borderId="1" xfId="82" applyNumberFormat="1" applyFont="1" applyFill="1" applyBorder="1" applyAlignment="1">
      <alignment horizontal="center" vertical="center" wrapText="1"/>
    </xf>
    <xf numFmtId="3" fontId="49" fillId="44" borderId="1" xfId="82" applyNumberFormat="1" applyFont="1" applyFill="1" applyBorder="1" applyAlignment="1">
      <alignment horizontal="center" vertical="center" wrapText="1"/>
    </xf>
    <xf numFmtId="169" fontId="3" fillId="0" borderId="0" xfId="82" applyNumberFormat="1" applyFont="1" applyFill="1"/>
    <xf numFmtId="169" fontId="3" fillId="0" borderId="0" xfId="349" applyNumberFormat="1" applyFont="1" applyAlignment="1">
      <alignment horizontal="center" wrapText="1"/>
    </xf>
    <xf numFmtId="169" fontId="3" fillId="0" borderId="0" xfId="349" applyNumberFormat="1" applyFont="1" applyFill="1" applyAlignment="1">
      <alignment horizontal="center"/>
    </xf>
    <xf numFmtId="169" fontId="3" fillId="0" borderId="0" xfId="349" applyNumberFormat="1" applyFont="1" applyFill="1"/>
    <xf numFmtId="169" fontId="3" fillId="47" borderId="0" xfId="349" applyNumberFormat="1" applyFont="1" applyFill="1"/>
    <xf numFmtId="3" fontId="7" fillId="48" borderId="1" xfId="199" applyNumberFormat="1" applyFont="1" applyFill="1" applyBorder="1" applyAlignment="1">
      <alignment horizontal="center" vertical="center" wrapText="1"/>
    </xf>
    <xf numFmtId="3" fontId="7" fillId="49" borderId="18" xfId="199" applyNumberFormat="1" applyFont="1" applyFill="1" applyBorder="1" applyAlignment="1">
      <alignment horizontal="center" vertical="center" wrapText="1"/>
    </xf>
    <xf numFmtId="3" fontId="7" fillId="49" borderId="18" xfId="213" applyNumberFormat="1" applyFont="1" applyFill="1" applyBorder="1" applyAlignment="1">
      <alignment horizontal="left" vertical="center" wrapText="1"/>
    </xf>
    <xf numFmtId="3" fontId="7" fillId="49" borderId="17" xfId="199" applyNumberFormat="1" applyFont="1" applyFill="1" applyBorder="1" applyAlignment="1">
      <alignment horizontal="center" vertical="center" wrapText="1"/>
    </xf>
    <xf numFmtId="3" fontId="7" fillId="49" borderId="17" xfId="199" applyNumberFormat="1" applyFont="1" applyFill="1" applyBorder="1" applyAlignment="1">
      <alignment vertical="center" wrapText="1"/>
    </xf>
    <xf numFmtId="3" fontId="7" fillId="48" borderId="18" xfId="199" applyNumberFormat="1" applyFont="1" applyFill="1" applyBorder="1" applyAlignment="1">
      <alignment horizontal="center" vertical="center" wrapText="1"/>
    </xf>
    <xf numFmtId="3" fontId="7" fillId="48" borderId="18" xfId="213" applyNumberFormat="1" applyFont="1" applyFill="1" applyBorder="1" applyAlignment="1">
      <alignment horizontal="left" vertical="center" wrapText="1"/>
    </xf>
    <xf numFmtId="3" fontId="7" fillId="48" borderId="17" xfId="199" applyNumberFormat="1" applyFont="1" applyFill="1" applyBorder="1" applyAlignment="1">
      <alignment vertical="center" wrapText="1"/>
    </xf>
    <xf numFmtId="3" fontId="7" fillId="48" borderId="16" xfId="147" applyNumberFormat="1" applyFont="1" applyFill="1" applyBorder="1" applyAlignment="1">
      <alignment vertical="center" wrapText="1"/>
    </xf>
    <xf numFmtId="3" fontId="7" fillId="48" borderId="18" xfId="199" applyNumberFormat="1" applyFont="1" applyFill="1" applyBorder="1" applyAlignment="1">
      <alignment vertical="center" wrapText="1"/>
    </xf>
    <xf numFmtId="3" fontId="7" fillId="48" borderId="17" xfId="199" applyNumberFormat="1" applyFont="1" applyFill="1" applyBorder="1" applyAlignment="1">
      <alignment horizontal="center" vertical="center" wrapText="1"/>
    </xf>
    <xf numFmtId="3" fontId="7" fillId="48" borderId="17" xfId="213" applyNumberFormat="1" applyFont="1" applyFill="1" applyBorder="1" applyAlignment="1">
      <alignment horizontal="left" vertical="center" wrapText="1"/>
    </xf>
    <xf numFmtId="3" fontId="7" fillId="48" borderId="16" xfId="199" applyNumberFormat="1" applyFont="1" applyFill="1" applyBorder="1" applyAlignment="1">
      <alignment vertical="center" wrapText="1"/>
    </xf>
    <xf numFmtId="3" fontId="7" fillId="49" borderId="3" xfId="199" applyNumberFormat="1" applyFont="1" applyFill="1" applyBorder="1" applyAlignment="1">
      <alignment horizontal="center" vertical="center" wrapText="1"/>
    </xf>
    <xf numFmtId="3" fontId="7" fillId="49" borderId="3" xfId="199" applyNumberFormat="1" applyFont="1" applyFill="1" applyBorder="1" applyAlignment="1">
      <alignment vertical="center" wrapText="1"/>
    </xf>
    <xf numFmtId="3" fontId="7" fillId="49" borderId="1" xfId="199" applyNumberFormat="1" applyFont="1" applyFill="1" applyBorder="1" applyAlignment="1">
      <alignment horizontal="center" vertical="center" wrapText="1"/>
    </xf>
    <xf numFmtId="3" fontId="7" fillId="49" borderId="1" xfId="213" applyNumberFormat="1" applyFont="1" applyFill="1" applyBorder="1" applyAlignment="1">
      <alignment horizontal="left" vertical="center" wrapText="1"/>
    </xf>
    <xf numFmtId="3" fontId="7" fillId="49" borderId="1" xfId="349" applyNumberFormat="1" applyFont="1" applyFill="1" applyBorder="1"/>
    <xf numFmtId="3" fontId="7" fillId="49" borderId="1" xfId="349" applyNumberFormat="1" applyFont="1" applyFill="1" applyBorder="1" applyAlignment="1">
      <alignment vertical="center" wrapText="1"/>
    </xf>
    <xf numFmtId="3" fontId="7" fillId="49" borderId="1" xfId="349" applyNumberFormat="1" applyFont="1" applyFill="1" applyBorder="1" applyAlignment="1">
      <alignment vertical="center"/>
    </xf>
    <xf numFmtId="169" fontId="7" fillId="49" borderId="1" xfId="349" applyNumberFormat="1" applyFont="1" applyFill="1" applyBorder="1"/>
    <xf numFmtId="169" fontId="7" fillId="49" borderId="1" xfId="349" applyNumberFormat="1" applyFont="1" applyFill="1" applyBorder="1" applyAlignment="1">
      <alignment vertical="center"/>
    </xf>
    <xf numFmtId="3" fontId="17" fillId="0" borderId="0" xfId="82" applyNumberFormat="1" applyFont="1" applyFill="1" applyAlignment="1">
      <alignment wrapText="1"/>
    </xf>
    <xf numFmtId="0" fontId="7" fillId="0" borderId="5" xfId="199" applyFont="1" applyBorder="1" applyAlignment="1">
      <alignment horizontal="center" vertical="center"/>
    </xf>
    <xf numFmtId="0" fontId="7" fillId="0" borderId="3" xfId="199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199" applyFont="1" applyAlignment="1">
      <alignment horizontal="center" vertical="center"/>
    </xf>
    <xf numFmtId="0" fontId="7" fillId="0" borderId="1" xfId="213" applyFont="1" applyFill="1" applyBorder="1" applyAlignment="1">
      <alignment horizontal="center" vertical="center" wrapText="1"/>
    </xf>
    <xf numFmtId="0" fontId="7" fillId="17" borderId="1" xfId="213" applyFont="1" applyFill="1" applyBorder="1" applyAlignment="1">
      <alignment horizontal="center" vertical="center" wrapText="1"/>
    </xf>
    <xf numFmtId="0" fontId="7" fillId="0" borderId="2" xfId="213" applyFont="1" applyBorder="1" applyAlignment="1">
      <alignment horizontal="center" vertical="center" wrapText="1"/>
    </xf>
    <xf numFmtId="0" fontId="7" fillId="0" borderId="1" xfId="199" applyFont="1" applyBorder="1" applyAlignment="1">
      <alignment horizontal="center" vertical="center" wrapText="1"/>
    </xf>
    <xf numFmtId="0" fontId="7" fillId="0" borderId="3" xfId="21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8" xfId="213" applyFont="1" applyFill="1" applyBorder="1" applyAlignment="1">
      <alignment horizontal="center" vertical="center" wrapText="1"/>
    </xf>
    <xf numFmtId="0" fontId="7" fillId="0" borderId="1" xfId="199" applyFont="1" applyFill="1" applyBorder="1" applyAlignment="1">
      <alignment horizontal="center" vertical="center" wrapText="1"/>
    </xf>
    <xf numFmtId="0" fontId="7" fillId="0" borderId="17" xfId="19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7" fillId="0" borderId="0" xfId="199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213" applyFont="1" applyBorder="1" applyAlignment="1">
      <alignment horizontal="center" vertical="center" wrapText="1"/>
    </xf>
    <xf numFmtId="0" fontId="9" fillId="18" borderId="5" xfId="199" applyFont="1" applyFill="1" applyBorder="1" applyAlignment="1">
      <alignment horizontal="center" vertical="center" wrapText="1"/>
    </xf>
    <xf numFmtId="0" fontId="7" fillId="0" borderId="3" xfId="199" applyFont="1" applyBorder="1" applyAlignment="1">
      <alignment horizontal="center" vertical="center" wrapText="1"/>
    </xf>
    <xf numFmtId="0" fontId="7" fillId="0" borderId="18" xfId="213" applyFont="1" applyBorder="1" applyAlignment="1">
      <alignment horizontal="center" vertical="center" wrapText="1"/>
    </xf>
    <xf numFmtId="0" fontId="7" fillId="0" borderId="18" xfId="199" quotePrefix="1" applyFont="1" applyBorder="1" applyAlignment="1">
      <alignment horizontal="center" vertical="center"/>
    </xf>
    <xf numFmtId="0" fontId="7" fillId="17" borderId="26" xfId="213" applyFont="1" applyFill="1" applyBorder="1" applyAlignment="1">
      <alignment horizontal="center" vertical="center" wrapText="1"/>
    </xf>
    <xf numFmtId="0" fontId="7" fillId="0" borderId="28" xfId="213" applyFont="1" applyFill="1" applyBorder="1" applyAlignment="1">
      <alignment horizontal="center" vertical="center" wrapText="1"/>
    </xf>
    <xf numFmtId="0" fontId="7" fillId="0" borderId="17" xfId="213" applyFont="1" applyBorder="1" applyAlignment="1">
      <alignment horizontal="center" vertical="center" wrapText="1"/>
    </xf>
    <xf numFmtId="0" fontId="7" fillId="0" borderId="17" xfId="199" quotePrefix="1" applyFont="1" applyBorder="1" applyAlignment="1">
      <alignment horizontal="center" vertical="center"/>
    </xf>
    <xf numFmtId="0" fontId="7" fillId="0" borderId="30" xfId="213" applyFont="1" applyFill="1" applyBorder="1" applyAlignment="1">
      <alignment horizontal="center" vertical="center" wrapText="1"/>
    </xf>
    <xf numFmtId="0" fontId="7" fillId="0" borderId="19" xfId="213" applyFont="1" applyBorder="1" applyAlignment="1">
      <alignment horizontal="center" vertical="center" wrapText="1"/>
    </xf>
    <xf numFmtId="0" fontId="7" fillId="0" borderId="18" xfId="199" applyFont="1" applyBorder="1" applyAlignment="1">
      <alignment horizontal="center" vertical="center"/>
    </xf>
    <xf numFmtId="0" fontId="7" fillId="0" borderId="28" xfId="213" applyFont="1" applyBorder="1" applyAlignment="1">
      <alignment horizontal="center" vertical="center" wrapText="1"/>
    </xf>
    <xf numFmtId="0" fontId="7" fillId="0" borderId="0" xfId="199" applyFont="1" applyBorder="1" applyAlignment="1">
      <alignment horizontal="center" vertical="center"/>
    </xf>
    <xf numFmtId="0" fontId="7" fillId="0" borderId="28" xfId="199" applyFont="1" applyBorder="1" applyAlignment="1">
      <alignment horizontal="center" vertical="center"/>
    </xf>
    <xf numFmtId="0" fontId="7" fillId="0" borderId="17" xfId="199" applyFont="1" applyBorder="1" applyAlignment="1">
      <alignment horizontal="center" vertical="center"/>
    </xf>
    <xf numFmtId="169" fontId="9" fillId="0" borderId="0" xfId="82" applyNumberFormat="1" applyFont="1" applyFill="1" applyBorder="1" applyAlignment="1">
      <alignment horizontal="left" wrapText="1"/>
    </xf>
    <xf numFmtId="169" fontId="9" fillId="0" borderId="0" xfId="82" applyNumberFormat="1" applyFont="1" applyFill="1" applyBorder="1" applyAlignment="1">
      <alignment wrapText="1"/>
    </xf>
    <xf numFmtId="169" fontId="7" fillId="0" borderId="0" xfId="82" applyNumberFormat="1" applyFont="1" applyAlignment="1">
      <alignment wrapText="1"/>
    </xf>
    <xf numFmtId="169" fontId="7" fillId="0" borderId="0" xfId="82" applyNumberFormat="1" applyFont="1" applyFill="1" applyAlignment="1">
      <alignment wrapText="1"/>
    </xf>
    <xf numFmtId="169" fontId="7" fillId="0" borderId="0" xfId="82" applyNumberFormat="1" applyFont="1"/>
    <xf numFmtId="169" fontId="9" fillId="0" borderId="0" xfId="82" applyNumberFormat="1" applyFont="1" applyFill="1" applyBorder="1" applyAlignment="1">
      <alignment horizontal="left" vertical="center"/>
    </xf>
    <xf numFmtId="169" fontId="7" fillId="0" borderId="0" xfId="82" applyNumberFormat="1" applyFont="1" applyFill="1" applyBorder="1" applyAlignment="1">
      <alignment wrapText="1"/>
    </xf>
    <xf numFmtId="169" fontId="49" fillId="0" borderId="0" xfId="82" applyNumberFormat="1" applyFont="1" applyFill="1" applyBorder="1" applyAlignment="1">
      <alignment wrapText="1"/>
    </xf>
    <xf numFmtId="169" fontId="50" fillId="0" borderId="0" xfId="82" applyNumberFormat="1" applyFont="1" applyAlignment="1">
      <alignment horizontal="left" wrapText="1"/>
    </xf>
    <xf numFmtId="169" fontId="9" fillId="0" borderId="0" xfId="82" applyNumberFormat="1" applyFont="1" applyFill="1" applyBorder="1"/>
    <xf numFmtId="169" fontId="5" fillId="0" borderId="0" xfId="82" applyNumberFormat="1" applyFont="1" applyFill="1" applyBorder="1" applyAlignment="1">
      <alignment horizontal="center"/>
    </xf>
    <xf numFmtId="169" fontId="9" fillId="0" borderId="0" xfId="82" applyNumberFormat="1" applyFont="1" applyFill="1" applyBorder="1" applyAlignment="1">
      <alignment horizontal="left"/>
    </xf>
    <xf numFmtId="0" fontId="9" fillId="50" borderId="1" xfId="0" applyFont="1" applyFill="1" applyBorder="1" applyAlignment="1">
      <alignment horizontal="center" vertical="center" wrapText="1"/>
    </xf>
    <xf numFmtId="43" fontId="9" fillId="50" borderId="1" xfId="349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48" borderId="5" xfId="0" applyNumberFormat="1" applyFont="1" applyFill="1" applyBorder="1" applyAlignment="1">
      <alignment horizontal="center" vertical="center" wrapText="1"/>
    </xf>
    <xf numFmtId="3" fontId="7" fillId="48" borderId="1" xfId="213" applyNumberFormat="1" applyFont="1" applyFill="1" applyBorder="1" applyAlignment="1">
      <alignment horizontal="left" vertical="center" wrapText="1"/>
    </xf>
    <xf numFmtId="3" fontId="7" fillId="48" borderId="1" xfId="199" applyNumberFormat="1" applyFont="1" applyFill="1" applyBorder="1" applyAlignment="1">
      <alignment vertical="center" wrapText="1"/>
    </xf>
    <xf numFmtId="3" fontId="7" fillId="48" borderId="5" xfId="147" applyNumberFormat="1" applyFont="1" applyFill="1" applyBorder="1" applyAlignment="1">
      <alignment vertical="center" wrapText="1"/>
    </xf>
    <xf numFmtId="3" fontId="7" fillId="48" borderId="5" xfId="199" applyNumberFormat="1" applyFont="1" applyFill="1" applyBorder="1" applyAlignment="1">
      <alignment horizontal="center" vertical="center" wrapText="1"/>
    </xf>
    <xf numFmtId="3" fontId="7" fillId="49" borderId="18" xfId="199" applyNumberFormat="1" applyFont="1" applyFill="1" applyBorder="1" applyAlignment="1">
      <alignment vertical="center" wrapText="1"/>
    </xf>
    <xf numFmtId="3" fontId="7" fillId="49" borderId="19" xfId="147" applyNumberFormat="1" applyFont="1" applyFill="1" applyBorder="1" applyAlignment="1">
      <alignment vertical="center" wrapText="1"/>
    </xf>
    <xf numFmtId="3" fontId="7" fillId="49" borderId="17" xfId="213" applyNumberFormat="1" applyFont="1" applyFill="1" applyBorder="1" applyAlignment="1">
      <alignment horizontal="left" vertical="center" wrapText="1"/>
    </xf>
    <xf numFmtId="3" fontId="7" fillId="49" borderId="16" xfId="147" applyNumberFormat="1" applyFont="1" applyFill="1" applyBorder="1" applyAlignment="1">
      <alignment vertical="center" wrapText="1"/>
    </xf>
    <xf numFmtId="3" fontId="7" fillId="49" borderId="3" xfId="213" applyNumberFormat="1" applyFont="1" applyFill="1" applyBorder="1" applyAlignment="1">
      <alignment horizontal="left" vertical="center" wrapText="1"/>
    </xf>
    <xf numFmtId="3" fontId="7" fillId="49" borderId="2" xfId="147" applyNumberFormat="1" applyFont="1" applyFill="1" applyBorder="1" applyAlignment="1">
      <alignment vertical="center" wrapText="1"/>
    </xf>
    <xf numFmtId="3" fontId="7" fillId="49" borderId="2" xfId="349" applyNumberFormat="1" applyFont="1" applyFill="1" applyBorder="1" applyAlignment="1">
      <alignment vertical="center" wrapText="1"/>
    </xf>
    <xf numFmtId="3" fontId="7" fillId="48" borderId="19" xfId="147" applyNumberFormat="1" applyFont="1" applyFill="1" applyBorder="1" applyAlignment="1">
      <alignment vertical="center" wrapText="1"/>
    </xf>
    <xf numFmtId="3" fontId="7" fillId="48" borderId="2" xfId="147" applyNumberFormat="1" applyFont="1" applyFill="1" applyBorder="1" applyAlignment="1">
      <alignment vertical="center" wrapText="1"/>
    </xf>
    <xf numFmtId="3" fontId="7" fillId="49" borderId="1" xfId="199" applyNumberFormat="1" applyFont="1" applyFill="1" applyBorder="1" applyAlignment="1">
      <alignment vertical="center" wrapText="1"/>
    </xf>
    <xf numFmtId="3" fontId="7" fillId="0" borderId="0" xfId="0" applyNumberFormat="1" applyFont="1" applyFill="1" applyAlignment="1">
      <alignment vertical="center" wrapText="1"/>
    </xf>
    <xf numFmtId="169" fontId="7" fillId="49" borderId="2" xfId="349" applyNumberFormat="1" applyFont="1" applyFill="1" applyBorder="1" applyAlignment="1">
      <alignment vertical="center" wrapText="1"/>
    </xf>
    <xf numFmtId="3" fontId="7" fillId="49" borderId="3" xfId="147" applyNumberFormat="1" applyFont="1" applyFill="1" applyBorder="1" applyAlignment="1">
      <alignment vertical="center" wrapText="1"/>
    </xf>
    <xf numFmtId="3" fontId="51" fillId="0" borderId="0" xfId="0" applyNumberFormat="1" applyFont="1" applyFill="1"/>
    <xf numFmtId="0" fontId="51" fillId="0" borderId="0" xfId="0" applyFont="1" applyFill="1" applyAlignment="1">
      <alignment wrapText="1"/>
    </xf>
    <xf numFmtId="0" fontId="51" fillId="0" borderId="0" xfId="0" applyFont="1" applyFill="1"/>
    <xf numFmtId="3" fontId="51" fillId="0" borderId="0" xfId="0" applyNumberFormat="1" applyFont="1" applyFill="1" applyAlignment="1">
      <alignment vertical="center"/>
    </xf>
    <xf numFmtId="0" fontId="51" fillId="0" borderId="0" xfId="0" applyFont="1" applyFill="1" applyAlignment="1">
      <alignment vertical="center"/>
    </xf>
    <xf numFmtId="43" fontId="52" fillId="0" borderId="0" xfId="349" applyFont="1" applyFill="1" applyAlignment="1">
      <alignment vertical="center"/>
    </xf>
    <xf numFmtId="43" fontId="51" fillId="0" borderId="0" xfId="0" applyNumberFormat="1" applyFont="1" applyFill="1" applyAlignment="1">
      <alignment vertical="center"/>
    </xf>
    <xf numFmtId="3" fontId="53" fillId="44" borderId="0" xfId="0" applyNumberFormat="1" applyFont="1" applyFill="1" applyAlignment="1">
      <alignment horizontal="center" vertical="center"/>
    </xf>
    <xf numFmtId="0" fontId="51" fillId="0" borderId="0" xfId="0" applyFont="1" applyAlignment="1">
      <alignment wrapText="1"/>
    </xf>
    <xf numFmtId="0" fontId="51" fillId="0" borderId="0" xfId="0" applyFont="1"/>
    <xf numFmtId="0" fontId="51" fillId="0" borderId="0" xfId="0" applyFont="1" applyAlignment="1">
      <alignment vertical="center"/>
    </xf>
    <xf numFmtId="43" fontId="52" fillId="0" borderId="0" xfId="349" applyFont="1" applyAlignment="1">
      <alignment vertical="center"/>
    </xf>
    <xf numFmtId="0" fontId="7" fillId="0" borderId="25" xfId="213" quotePrefix="1" applyFont="1" applyBorder="1" applyAlignment="1">
      <alignment horizontal="center" vertical="center" wrapText="1"/>
    </xf>
    <xf numFmtId="0" fontId="7" fillId="0" borderId="18" xfId="199" applyFont="1" applyBorder="1" applyAlignment="1">
      <alignment horizontal="center" vertical="center" wrapText="1"/>
    </xf>
    <xf numFmtId="0" fontId="7" fillId="0" borderId="26" xfId="213" applyFont="1" applyBorder="1" applyAlignment="1">
      <alignment horizontal="center" vertical="center" wrapText="1"/>
    </xf>
    <xf numFmtId="0" fontId="7" fillId="0" borderId="18" xfId="233" applyFont="1" applyBorder="1" applyAlignment="1">
      <alignment horizontal="center" vertical="center" wrapText="1"/>
    </xf>
    <xf numFmtId="0" fontId="7" fillId="0" borderId="26" xfId="213" applyFont="1" applyFill="1" applyBorder="1" applyAlignment="1">
      <alignment horizontal="center" vertical="center" wrapText="1"/>
    </xf>
    <xf numFmtId="0" fontId="7" fillId="0" borderId="32" xfId="213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vertical="center"/>
    </xf>
    <xf numFmtId="169" fontId="51" fillId="0" borderId="0" xfId="0" applyNumberFormat="1" applyFont="1" applyFill="1" applyAlignment="1">
      <alignment vertical="center"/>
    </xf>
    <xf numFmtId="0" fontId="7" fillId="0" borderId="22" xfId="199" applyFont="1" applyBorder="1" applyAlignment="1">
      <alignment horizontal="center" vertical="center"/>
    </xf>
    <xf numFmtId="0" fontId="7" fillId="0" borderId="0" xfId="199" applyFont="1" applyBorder="1" applyAlignment="1">
      <alignment horizontal="center" vertical="center"/>
    </xf>
    <xf numFmtId="0" fontId="7" fillId="0" borderId="31" xfId="199" applyFont="1" applyBorder="1" applyAlignment="1">
      <alignment horizontal="center" vertical="center"/>
    </xf>
    <xf numFmtId="0" fontId="7" fillId="0" borderId="25" xfId="213" applyFont="1" applyBorder="1" applyAlignment="1">
      <alignment horizontal="center" vertical="center" wrapText="1"/>
    </xf>
    <xf numFmtId="0" fontId="7" fillId="0" borderId="27" xfId="213" applyFont="1" applyBorder="1" applyAlignment="1">
      <alignment horizontal="center" vertical="center" wrapText="1"/>
    </xf>
    <xf numFmtId="0" fontId="7" fillId="0" borderId="29" xfId="213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0" xfId="0"/>
    <xf numFmtId="169" fontId="7" fillId="0" borderId="23" xfId="147" applyNumberFormat="1" applyFont="1" applyBorder="1" applyAlignment="1">
      <alignment horizontal="center" vertical="center" wrapText="1"/>
    </xf>
    <xf numFmtId="0" fontId="0" fillId="0" borderId="24" xfId="0" applyBorder="1"/>
    <xf numFmtId="0" fontId="9" fillId="0" borderId="0" xfId="0" applyFont="1" applyAlignment="1">
      <alignment horizontal="center" vertical="center"/>
    </xf>
    <xf numFmtId="0" fontId="7" fillId="0" borderId="25" xfId="213" quotePrefix="1" applyFont="1" applyBorder="1" applyAlignment="1">
      <alignment horizontal="center" vertical="center" wrapText="1"/>
    </xf>
    <xf numFmtId="0" fontId="0" fillId="0" borderId="27" xfId="0" applyBorder="1"/>
    <xf numFmtId="0" fontId="0" fillId="0" borderId="29" xfId="0" applyBorder="1"/>
    <xf numFmtId="0" fontId="7" fillId="0" borderId="5" xfId="0" applyFont="1" applyFill="1" applyBorder="1" applyAlignment="1">
      <alignment horizontal="center" vertical="center" wrapText="1"/>
    </xf>
    <xf numFmtId="0" fontId="0" fillId="0" borderId="3" xfId="0" applyBorder="1"/>
    <xf numFmtId="0" fontId="7" fillId="0" borderId="5" xfId="0" applyFont="1" applyBorder="1" applyAlignment="1">
      <alignment horizontal="center" vertical="center" wrapText="1"/>
    </xf>
    <xf numFmtId="0" fontId="0" fillId="0" borderId="2" xfId="0" applyBorder="1"/>
    <xf numFmtId="169" fontId="3" fillId="16" borderId="0" xfId="82" applyNumberFormat="1" applyFont="1" applyFill="1" applyAlignment="1">
      <alignment horizontal="center"/>
    </xf>
    <xf numFmtId="169" fontId="18" fillId="16" borderId="6" xfId="82" applyNumberFormat="1" applyFont="1" applyFill="1" applyBorder="1" applyAlignment="1">
      <alignment horizontal="center"/>
    </xf>
    <xf numFmtId="3" fontId="23" fillId="19" borderId="5" xfId="82" applyNumberFormat="1" applyFont="1" applyFill="1" applyBorder="1" applyAlignment="1">
      <alignment horizontal="center" vertical="center" wrapText="1"/>
    </xf>
    <xf numFmtId="3" fontId="23" fillId="19" borderId="3" xfId="82" applyNumberFormat="1" applyFont="1" applyFill="1" applyBorder="1" applyAlignment="1">
      <alignment horizontal="center" vertical="center" wrapText="1"/>
    </xf>
    <xf numFmtId="169" fontId="4" fillId="0" borderId="0" xfId="82" applyNumberFormat="1" applyFont="1" applyFill="1" applyBorder="1" applyAlignment="1">
      <alignment vertical="center"/>
    </xf>
    <xf numFmtId="3" fontId="7" fillId="49" borderId="1" xfId="0" applyNumberFormat="1" applyFont="1" applyFill="1" applyBorder="1" applyAlignment="1">
      <alignment horizontal="center" vertical="center" wrapText="1"/>
    </xf>
    <xf numFmtId="3" fontId="7" fillId="49" borderId="1" xfId="199" applyNumberFormat="1" applyFont="1" applyFill="1" applyBorder="1" applyAlignment="1">
      <alignment horizontal="center" vertical="center" wrapText="1"/>
    </xf>
    <xf numFmtId="3" fontId="7" fillId="49" borderId="5" xfId="0" applyNumberFormat="1" applyFont="1" applyFill="1" applyBorder="1" applyAlignment="1">
      <alignment horizontal="left" vertical="center" wrapText="1"/>
    </xf>
    <xf numFmtId="3" fontId="7" fillId="49" borderId="3" xfId="0" applyNumberFormat="1" applyFont="1" applyFill="1" applyBorder="1" applyAlignment="1">
      <alignment horizontal="left" vertical="center" wrapText="1"/>
    </xf>
    <xf numFmtId="3" fontId="7" fillId="48" borderId="5" xfId="0" applyNumberFormat="1" applyFont="1" applyFill="1" applyBorder="1" applyAlignment="1">
      <alignment horizontal="left" vertical="center" wrapText="1"/>
    </xf>
    <xf numFmtId="3" fontId="51" fillId="48" borderId="3" xfId="0" applyNumberFormat="1" applyFont="1" applyFill="1" applyBorder="1"/>
    <xf numFmtId="3" fontId="7" fillId="49" borderId="2" xfId="0" applyNumberFormat="1" applyFont="1" applyFill="1" applyBorder="1" applyAlignment="1">
      <alignment horizontal="left" vertical="center" wrapText="1"/>
    </xf>
    <xf numFmtId="3" fontId="51" fillId="48" borderId="2" xfId="0" applyNumberFormat="1" applyFont="1" applyFill="1" applyBorder="1"/>
    <xf numFmtId="3" fontId="7" fillId="48" borderId="19" xfId="199" applyNumberFormat="1" applyFont="1" applyFill="1" applyBorder="1" applyAlignment="1">
      <alignment horizontal="center" vertical="center" wrapText="1"/>
    </xf>
    <xf numFmtId="3" fontId="51" fillId="48" borderId="16" xfId="0" applyNumberFormat="1" applyFont="1" applyFill="1" applyBorder="1"/>
    <xf numFmtId="3" fontId="7" fillId="49" borderId="19" xfId="199" applyNumberFormat="1" applyFont="1" applyFill="1" applyBorder="1" applyAlignment="1">
      <alignment horizontal="center" vertical="center" wrapText="1"/>
    </xf>
    <xf numFmtId="3" fontId="7" fillId="49" borderId="2" xfId="199" applyNumberFormat="1" applyFont="1" applyFill="1" applyBorder="1" applyAlignment="1">
      <alignment horizontal="center" vertical="center" wrapText="1"/>
    </xf>
    <xf numFmtId="3" fontId="7" fillId="49" borderId="16" xfId="199" applyNumberFormat="1" applyFont="1" applyFill="1" applyBorder="1" applyAlignment="1">
      <alignment horizontal="center" vertical="center" wrapText="1"/>
    </xf>
    <xf numFmtId="3" fontId="7" fillId="48" borderId="2" xfId="199" applyNumberFormat="1" applyFont="1" applyFill="1" applyBorder="1" applyAlignment="1">
      <alignment horizontal="center" vertical="center" wrapText="1"/>
    </xf>
    <xf numFmtId="3" fontId="7" fillId="48" borderId="3" xfId="199" applyNumberFormat="1" applyFont="1" applyFill="1" applyBorder="1" applyAlignment="1">
      <alignment horizontal="center" vertical="center" wrapText="1"/>
    </xf>
    <xf numFmtId="169" fontId="5" fillId="0" borderId="0" xfId="82" applyNumberFormat="1" applyFont="1" applyFill="1" applyBorder="1" applyAlignment="1">
      <alignment horizontal="left"/>
    </xf>
    <xf numFmtId="169" fontId="5" fillId="0" borderId="0" xfId="82" applyNumberFormat="1" applyFont="1" applyFill="1" applyBorder="1" applyAlignment="1">
      <alignment horizontal="left" vertical="center"/>
    </xf>
    <xf numFmtId="169" fontId="9" fillId="0" borderId="0" xfId="82" applyNumberFormat="1" applyFont="1" applyFill="1" applyBorder="1" applyAlignment="1">
      <alignment horizontal="left"/>
    </xf>
    <xf numFmtId="3" fontId="54" fillId="49" borderId="1" xfId="349" applyNumberFormat="1" applyFont="1" applyFill="1" applyBorder="1"/>
    <xf numFmtId="169" fontId="54" fillId="49" borderId="1" xfId="349" applyNumberFormat="1" applyFont="1" applyFill="1" applyBorder="1"/>
    <xf numFmtId="3" fontId="54" fillId="49" borderId="1" xfId="199" applyNumberFormat="1" applyFont="1" applyFill="1" applyBorder="1" applyAlignment="1">
      <alignment vertical="center" wrapText="1"/>
    </xf>
  </cellXfs>
  <cellStyles count="359">
    <cellStyle name="20% - Énfasis1" xfId="1" builtinId="30" customBuiltin="1"/>
    <cellStyle name="20% - Énfasis1 2" xfId="2"/>
    <cellStyle name="20% - Énfasis1 3" xfId="3"/>
    <cellStyle name="20% - Énfasis1 4" xfId="4"/>
    <cellStyle name="20% - Énfasis2" xfId="5" builtinId="34" customBuiltin="1"/>
    <cellStyle name="20% - Énfasis2 2" xfId="6"/>
    <cellStyle name="20% - Énfasis2 3" xfId="7"/>
    <cellStyle name="20% - Énfasis2 4" xfId="8"/>
    <cellStyle name="20% - Énfasis3" xfId="9" builtinId="38" customBuiltin="1"/>
    <cellStyle name="20% - Énfasis3 2" xfId="10"/>
    <cellStyle name="20% - Énfasis3 3" xfId="11"/>
    <cellStyle name="20% - Énfasis3 4" xfId="12"/>
    <cellStyle name="20% - Énfasis4" xfId="13" builtinId="42" customBuiltin="1"/>
    <cellStyle name="20% - Énfasis4 2" xfId="14"/>
    <cellStyle name="20% - Énfasis4 3" xfId="15"/>
    <cellStyle name="20% - Énfasis4 4" xfId="16"/>
    <cellStyle name="20% - Énfasis5" xfId="17" builtinId="46" customBuiltin="1"/>
    <cellStyle name="20% - Énfasis5 2" xfId="18"/>
    <cellStyle name="20% - Énfasis5 3" xfId="19"/>
    <cellStyle name="20% - Énfasis5 4" xfId="20"/>
    <cellStyle name="20% - Énfasis6" xfId="21" builtinId="50" customBuiltin="1"/>
    <cellStyle name="20% - Énfasis6 2" xfId="22"/>
    <cellStyle name="20% - Énfasis6 3" xfId="23"/>
    <cellStyle name="20% - Énfasis6 4" xfId="24"/>
    <cellStyle name="40% - Énfasis1" xfId="25" builtinId="31" customBuiltin="1"/>
    <cellStyle name="40% - Énfasis1 2" xfId="26"/>
    <cellStyle name="40% - Énfasis1 3" xfId="27"/>
    <cellStyle name="40% - Énfasis1 4" xfId="28"/>
    <cellStyle name="40% - Énfasis2" xfId="29" builtinId="35" customBuiltin="1"/>
    <cellStyle name="40% - Énfasis2 2" xfId="30"/>
    <cellStyle name="40% - Énfasis2 3" xfId="31"/>
    <cellStyle name="40% - Énfasis2 4" xfId="32"/>
    <cellStyle name="40% - Énfasis3" xfId="33" builtinId="39" customBuiltin="1"/>
    <cellStyle name="40% - Énfasis3 2" xfId="34"/>
    <cellStyle name="40% - Énfasis3 3" xfId="35"/>
    <cellStyle name="40% - Énfasis3 4" xfId="36"/>
    <cellStyle name="40% - Énfasis4" xfId="37" builtinId="43" customBuiltin="1"/>
    <cellStyle name="40% - Énfasis4 2" xfId="38"/>
    <cellStyle name="40% - Énfasis4 3" xfId="39"/>
    <cellStyle name="40% - Énfasis4 4" xfId="40"/>
    <cellStyle name="40% - Énfasis5" xfId="41" builtinId="47" customBuiltin="1"/>
    <cellStyle name="40% - Énfasis5 2" xfId="42"/>
    <cellStyle name="40% - Énfasis5 3" xfId="43"/>
    <cellStyle name="40% - Énfasis5 4" xfId="44"/>
    <cellStyle name="40% - Énfasis6" xfId="45" builtinId="51" customBuiltin="1"/>
    <cellStyle name="40% - Énfasis6 2" xfId="46"/>
    <cellStyle name="40% - Énfasis6 3" xfId="47"/>
    <cellStyle name="40% - Énfasis6 4" xfId="48"/>
    <cellStyle name="60% - Énfasis1" xfId="49" builtinId="32" customBuiltin="1"/>
    <cellStyle name="60% - Énfasis1 2" xfId="50"/>
    <cellStyle name="60% - Énfasis1 3" xfId="51"/>
    <cellStyle name="60% - Énfasis1 4" xfId="52"/>
    <cellStyle name="60% - Énfasis2" xfId="53" builtinId="36" customBuiltin="1"/>
    <cellStyle name="60% - Énfasis2 2" xfId="54"/>
    <cellStyle name="60% - Énfasis2 3" xfId="55"/>
    <cellStyle name="60% - Énfasis2 4" xfId="56"/>
    <cellStyle name="60% - Énfasis3" xfId="57" builtinId="40" customBuiltin="1"/>
    <cellStyle name="60% - Énfasis4" xfId="58" builtinId="44" customBuiltin="1"/>
    <cellStyle name="60% - Énfasis5" xfId="59" builtinId="48" customBuiltin="1"/>
    <cellStyle name="60% - Énfasis6" xfId="60" builtinId="52" customBuiltin="1"/>
    <cellStyle name="Buena" xfId="61" builtinId="26" customBuiltin="1"/>
    <cellStyle name="Cálculo" xfId="62" builtinId="22" customBuiltin="1"/>
    <cellStyle name="Celda de comprobación" xfId="63" builtinId="23" customBuiltin="1"/>
    <cellStyle name="Celda vinculada" xfId="64" builtinId="24" customBuiltin="1"/>
    <cellStyle name="Encabezado 4" xfId="65" builtinId="19" customBuiltin="1"/>
    <cellStyle name="Énfasis1" xfId="66" builtinId="29" customBuiltin="1"/>
    <cellStyle name="Énfasis2" xfId="67" builtinId="33" customBuiltin="1"/>
    <cellStyle name="Énfasis3" xfId="68" builtinId="37" customBuiltin="1"/>
    <cellStyle name="Énfasis4" xfId="69" builtinId="41" customBuiltin="1"/>
    <cellStyle name="Énfasis5" xfId="70" builtinId="45" customBuiltin="1"/>
    <cellStyle name="Énfasis6" xfId="71" builtinId="49" customBuiltin="1"/>
    <cellStyle name="Entrada" xfId="72" builtinId="20" customBuiltin="1"/>
    <cellStyle name="Euro" xfId="73"/>
    <cellStyle name="Euro 2" xfId="74"/>
    <cellStyle name="Euro 3" xfId="75"/>
    <cellStyle name="Euro 4" xfId="76"/>
    <cellStyle name="Euro 5" xfId="77"/>
    <cellStyle name="Euro 6" xfId="78"/>
    <cellStyle name="Euro 7" xfId="79"/>
    <cellStyle name="Hipervínculo 2" xfId="80"/>
    <cellStyle name="Incorrecto" xfId="81" builtinId="27" customBuiltin="1"/>
    <cellStyle name="Millares" xfId="82" builtinId="3"/>
    <cellStyle name="Millares 14" xfId="83"/>
    <cellStyle name="Millares 14 10" xfId="84"/>
    <cellStyle name="Millares 14 11" xfId="85"/>
    <cellStyle name="Millares 14 12" xfId="86"/>
    <cellStyle name="Millares 14 2" xfId="87"/>
    <cellStyle name="Millares 14 3" xfId="88"/>
    <cellStyle name="Millares 14 4" xfId="89"/>
    <cellStyle name="Millares 14 5" xfId="90"/>
    <cellStyle name="Millares 14 6" xfId="91"/>
    <cellStyle name="Millares 14 7" xfId="92"/>
    <cellStyle name="Millares 14 8" xfId="93"/>
    <cellStyle name="Millares 14 9" xfId="94"/>
    <cellStyle name="Millares 15" xfId="95"/>
    <cellStyle name="Millares 15 2" xfId="96"/>
    <cellStyle name="Millares 15 3" xfId="97"/>
    <cellStyle name="Millares 15 4" xfId="98"/>
    <cellStyle name="Millares 2" xfId="350"/>
    <cellStyle name="Millares 2 10" xfId="99"/>
    <cellStyle name="Millares 2 10 2" xfId="351"/>
    <cellStyle name="Millares 2 11" xfId="100"/>
    <cellStyle name="Millares 2 12" xfId="101"/>
    <cellStyle name="Millares 2 13" xfId="102"/>
    <cellStyle name="Millares 2 14" xfId="103"/>
    <cellStyle name="Millares 2 15" xfId="104"/>
    <cellStyle name="Millares 2 16" xfId="105"/>
    <cellStyle name="Millares 2 17" xfId="106"/>
    <cellStyle name="Millares 2 18" xfId="107"/>
    <cellStyle name="Millares 2 19" xfId="108"/>
    <cellStyle name="Millares 2 2" xfId="109"/>
    <cellStyle name="Millares 2 2 2" xfId="110"/>
    <cellStyle name="Millares 2 2 2 2" xfId="111"/>
    <cellStyle name="Millares 2 2 3" xfId="112"/>
    <cellStyle name="Millares 2 20" xfId="113"/>
    <cellStyle name="Millares 2 21" xfId="114"/>
    <cellStyle name="Millares 2 22" xfId="115"/>
    <cellStyle name="Millares 2 23" xfId="116"/>
    <cellStyle name="Millares 2 24" xfId="117"/>
    <cellStyle name="Millares 2 25" xfId="118"/>
    <cellStyle name="Millares 2 26" xfId="119"/>
    <cellStyle name="Millares 2 27" xfId="120"/>
    <cellStyle name="Millares 2 28" xfId="121"/>
    <cellStyle name="Millares 2 29" xfId="122"/>
    <cellStyle name="Millares 2 3" xfId="123"/>
    <cellStyle name="Millares 2 3 2" xfId="124"/>
    <cellStyle name="Millares 2 4" xfId="125"/>
    <cellStyle name="Millares 2 5" xfId="126"/>
    <cellStyle name="Millares 2 6" xfId="127"/>
    <cellStyle name="Millares 2 7" xfId="128"/>
    <cellStyle name="Millares 2 8" xfId="129"/>
    <cellStyle name="Millares 2 9" xfId="130"/>
    <cellStyle name="Millares 28" xfId="131"/>
    <cellStyle name="Millares 28 2" xfId="132"/>
    <cellStyle name="Millares 28 3" xfId="133"/>
    <cellStyle name="Millares 3" xfId="134"/>
    <cellStyle name="Millares 3 10" xfId="135"/>
    <cellStyle name="Millares 3 11" xfId="136"/>
    <cellStyle name="Millares 3 12" xfId="137"/>
    <cellStyle name="Millares 3 13" xfId="138"/>
    <cellStyle name="Millares 3 14" xfId="139"/>
    <cellStyle name="Millares 3 15" xfId="140"/>
    <cellStyle name="Millares 3 16" xfId="141"/>
    <cellStyle name="Millares 3 17" xfId="142"/>
    <cellStyle name="Millares 3 18" xfId="143"/>
    <cellStyle name="Millares 3 19" xfId="144"/>
    <cellStyle name="Millares 3 2" xfId="145"/>
    <cellStyle name="Millares 3 2 2" xfId="146"/>
    <cellStyle name="Millares 3 20" xfId="147"/>
    <cellStyle name="Millares 3 21" xfId="352"/>
    <cellStyle name="Millares 3 3" xfId="148"/>
    <cellStyle name="Millares 3 3 2" xfId="149"/>
    <cellStyle name="Millares 3 4" xfId="150"/>
    <cellStyle name="Millares 3 5" xfId="151"/>
    <cellStyle name="Millares 3 6" xfId="152"/>
    <cellStyle name="Millares 3 7" xfId="153"/>
    <cellStyle name="Millares 3 8" xfId="154"/>
    <cellStyle name="Millares 3 9" xfId="155"/>
    <cellStyle name="Millares 4" xfId="156"/>
    <cellStyle name="Millares 4 10" xfId="157"/>
    <cellStyle name="Millares 4 11" xfId="158"/>
    <cellStyle name="Millares 4 12" xfId="159"/>
    <cellStyle name="Millares 4 13" xfId="160"/>
    <cellStyle name="Millares 4 14" xfId="161"/>
    <cellStyle name="Millares 4 15" xfId="162"/>
    <cellStyle name="Millares 4 16" xfId="163"/>
    <cellStyle name="Millares 4 17" xfId="164"/>
    <cellStyle name="Millares 4 18" xfId="165"/>
    <cellStyle name="Millares 4 19" xfId="166"/>
    <cellStyle name="Millares 4 2" xfId="167"/>
    <cellStyle name="Millares 4 3" xfId="168"/>
    <cellStyle name="Millares 4 4" xfId="169"/>
    <cellStyle name="Millares 4 5" xfId="170"/>
    <cellStyle name="Millares 4 6" xfId="171"/>
    <cellStyle name="Millares 4 7" xfId="172"/>
    <cellStyle name="Millares 4 8" xfId="173"/>
    <cellStyle name="Millares 4 9" xfId="174"/>
    <cellStyle name="Millares 5" xfId="175"/>
    <cellStyle name="Millares 5 2" xfId="176"/>
    <cellStyle name="Millares 5 3" xfId="177"/>
    <cellStyle name="Millares 5 4" xfId="178"/>
    <cellStyle name="Millares 5 5" xfId="179"/>
    <cellStyle name="Millares 5 6" xfId="180"/>
    <cellStyle name="Millares 6" xfId="181"/>
    <cellStyle name="Millares 7" xfId="349"/>
    <cellStyle name="Millares 7 2" xfId="353"/>
    <cellStyle name="Millares 8" xfId="182"/>
    <cellStyle name="Millares 8 10" xfId="183"/>
    <cellStyle name="Millares 8 11" xfId="184"/>
    <cellStyle name="Millares 8 2" xfId="185"/>
    <cellStyle name="Millares 8 3" xfId="186"/>
    <cellStyle name="Millares 8 4" xfId="187"/>
    <cellStyle name="Millares 8 5" xfId="188"/>
    <cellStyle name="Millares 8 6" xfId="189"/>
    <cellStyle name="Millares 8 7" xfId="190"/>
    <cellStyle name="Millares 8 8" xfId="191"/>
    <cellStyle name="Millares 8 9" xfId="192"/>
    <cellStyle name="Moneda" xfId="358" builtinId="4"/>
    <cellStyle name="Moneda 2" xfId="193"/>
    <cellStyle name="Moneda 2 2" xfId="194"/>
    <cellStyle name="Moneda 3" xfId="195"/>
    <cellStyle name="Moneda 3 2" xfId="196"/>
    <cellStyle name="Moneda 3 3" xfId="197"/>
    <cellStyle name="Neutral" xfId="198" builtinId="28" customBuiltin="1"/>
    <cellStyle name="Normal" xfId="0" builtinId="0"/>
    <cellStyle name="Normal 10" xfId="199"/>
    <cellStyle name="Normal 10 2" xfId="354"/>
    <cellStyle name="Normal 11" xfId="200"/>
    <cellStyle name="Normal 11 2" xfId="201"/>
    <cellStyle name="Normal 2" xfId="202"/>
    <cellStyle name="Normal 2 2" xfId="203"/>
    <cellStyle name="Normal 2 2 2" xfId="204"/>
    <cellStyle name="Normal 2 2 3" xfId="205"/>
    <cellStyle name="Normal 2 2 3 2" xfId="206"/>
    <cellStyle name="Normal 2 2 4" xfId="207"/>
    <cellStyle name="Normal 2 2 5" xfId="208"/>
    <cellStyle name="Normal 2 2_ESTRUCTURA" xfId="209"/>
    <cellStyle name="Normal 2 3" xfId="210"/>
    <cellStyle name="Normal 2 3 2" xfId="211"/>
    <cellStyle name="Normal 2 4" xfId="212"/>
    <cellStyle name="Normal 2 4 2" xfId="213"/>
    <cellStyle name="Normal 2 4 3" xfId="355"/>
    <cellStyle name="Normal 2 5" xfId="214"/>
    <cellStyle name="Normal 2 6" xfId="215"/>
    <cellStyle name="Normal 3" xfId="216"/>
    <cellStyle name="Normal 3 2" xfId="217"/>
    <cellStyle name="Normal 3 3" xfId="218"/>
    <cellStyle name="Normal 3 3 2" xfId="356"/>
    <cellStyle name="Normal 3 4" xfId="219"/>
    <cellStyle name="Normal 3 5" xfId="220"/>
    <cellStyle name="Normal 3 6" xfId="221"/>
    <cellStyle name="Normal 3 7" xfId="222"/>
    <cellStyle name="Normal 3 8" xfId="223"/>
    <cellStyle name="Normal 4" xfId="224"/>
    <cellStyle name="Normal 4 2" xfId="225"/>
    <cellStyle name="Normal 4 2 2" xfId="226"/>
    <cellStyle name="Normal 4 3" xfId="227"/>
    <cellStyle name="Normal 4 4" xfId="228"/>
    <cellStyle name="Normal 4 5" xfId="229"/>
    <cellStyle name="Normal 4_Seguimiento_POA_2008_mar31_Comunicaciones(1)" xfId="230"/>
    <cellStyle name="Normal 5" xfId="231"/>
    <cellStyle name="Normal 6" xfId="232"/>
    <cellStyle name="Normal 6 3" xfId="233"/>
    <cellStyle name="Normal 6 3 2" xfId="357"/>
    <cellStyle name="Normal 7" xfId="234"/>
    <cellStyle name="Normal 7 10" xfId="235"/>
    <cellStyle name="Normal 7 11" xfId="236"/>
    <cellStyle name="Normal 7 2" xfId="237"/>
    <cellStyle name="Normal 7 3" xfId="238"/>
    <cellStyle name="Normal 7 4" xfId="239"/>
    <cellStyle name="Normal 7 5" xfId="240"/>
    <cellStyle name="Normal 7 6" xfId="241"/>
    <cellStyle name="Normal 7 7" xfId="242"/>
    <cellStyle name="Normal 7 8" xfId="243"/>
    <cellStyle name="Normal 7 9" xfId="244"/>
    <cellStyle name="Normal 8" xfId="245"/>
    <cellStyle name="Normal 8 10" xfId="246"/>
    <cellStyle name="Normal 8 11" xfId="247"/>
    <cellStyle name="Normal 8 2" xfId="248"/>
    <cellStyle name="Normal 8 3" xfId="249"/>
    <cellStyle name="Normal 8 4" xfId="250"/>
    <cellStyle name="Normal 8 5" xfId="251"/>
    <cellStyle name="Normal 8 6" xfId="252"/>
    <cellStyle name="Normal 8 7" xfId="253"/>
    <cellStyle name="Normal 8 8" xfId="254"/>
    <cellStyle name="Normal 8 9" xfId="255"/>
    <cellStyle name="Notas" xfId="256" builtinId="10" customBuiltin="1"/>
    <cellStyle name="Notas 10" xfId="257"/>
    <cellStyle name="Notas 10 2" xfId="258"/>
    <cellStyle name="Notas 10 3" xfId="259"/>
    <cellStyle name="Notas 11" xfId="260"/>
    <cellStyle name="Notas 11 2" xfId="261"/>
    <cellStyle name="Notas 11 3" xfId="262"/>
    <cellStyle name="Notas 12" xfId="263"/>
    <cellStyle name="Notas 12 2" xfId="264"/>
    <cellStyle name="Notas 12 3" xfId="265"/>
    <cellStyle name="Notas 13" xfId="266"/>
    <cellStyle name="Notas 13 2" xfId="267"/>
    <cellStyle name="Notas 13 3" xfId="268"/>
    <cellStyle name="Notas 14" xfId="269"/>
    <cellStyle name="Notas 14 2" xfId="270"/>
    <cellStyle name="Notas 14 3" xfId="271"/>
    <cellStyle name="Notas 2" xfId="272"/>
    <cellStyle name="Notas 2 10" xfId="273"/>
    <cellStyle name="Notas 2 11" xfId="274"/>
    <cellStyle name="Notas 2 2" xfId="275"/>
    <cellStyle name="Notas 2 3" xfId="276"/>
    <cellStyle name="Notas 2 4" xfId="277"/>
    <cellStyle name="Notas 2 5" xfId="278"/>
    <cellStyle name="Notas 2 6" xfId="279"/>
    <cellStyle name="Notas 2 7" xfId="280"/>
    <cellStyle name="Notas 2 8" xfId="281"/>
    <cellStyle name="Notas 2 9" xfId="282"/>
    <cellStyle name="Notas 3" xfId="283"/>
    <cellStyle name="Notas 3 10" xfId="284"/>
    <cellStyle name="Notas 3 11" xfId="285"/>
    <cellStyle name="Notas 3 2" xfId="286"/>
    <cellStyle name="Notas 3 3" xfId="287"/>
    <cellStyle name="Notas 3 4" xfId="288"/>
    <cellStyle name="Notas 3 5" xfId="289"/>
    <cellStyle name="Notas 3 6" xfId="290"/>
    <cellStyle name="Notas 3 7" xfId="291"/>
    <cellStyle name="Notas 3 8" xfId="292"/>
    <cellStyle name="Notas 3 9" xfId="293"/>
    <cellStyle name="Notas 4" xfId="294"/>
    <cellStyle name="Notas 4 10" xfId="295"/>
    <cellStyle name="Notas 4 11" xfId="296"/>
    <cellStyle name="Notas 4 2" xfId="297"/>
    <cellStyle name="Notas 4 3" xfId="298"/>
    <cellStyle name="Notas 4 4" xfId="299"/>
    <cellStyle name="Notas 4 5" xfId="300"/>
    <cellStyle name="Notas 4 6" xfId="301"/>
    <cellStyle name="Notas 4 7" xfId="302"/>
    <cellStyle name="Notas 4 8" xfId="303"/>
    <cellStyle name="Notas 4 9" xfId="304"/>
    <cellStyle name="Notas 5" xfId="305"/>
    <cellStyle name="Notas 5 2" xfId="306"/>
    <cellStyle name="Notas 5 3" xfId="307"/>
    <cellStyle name="Notas 6" xfId="308"/>
    <cellStyle name="Notas 6 2" xfId="309"/>
    <cellStyle name="Notas 6 3" xfId="310"/>
    <cellStyle name="Notas 7" xfId="311"/>
    <cellStyle name="Notas 7 2" xfId="312"/>
    <cellStyle name="Notas 7 3" xfId="313"/>
    <cellStyle name="Notas 8" xfId="314"/>
    <cellStyle name="Notas 8 2" xfId="315"/>
    <cellStyle name="Notas 8 3" xfId="316"/>
    <cellStyle name="Notas 9" xfId="317"/>
    <cellStyle name="Notas 9 2" xfId="318"/>
    <cellStyle name="Notas 9 3" xfId="319"/>
    <cellStyle name="Porcentual 10" xfId="320"/>
    <cellStyle name="Porcentual 10 2" xfId="321"/>
    <cellStyle name="Porcentual 10 3" xfId="322"/>
    <cellStyle name="Porcentual 19" xfId="323"/>
    <cellStyle name="Porcentual 19 2" xfId="324"/>
    <cellStyle name="Porcentual 19 3" xfId="325"/>
    <cellStyle name="Porcentual 2" xfId="326"/>
    <cellStyle name="Porcentual 2 10" xfId="327"/>
    <cellStyle name="Porcentual 2 11" xfId="328"/>
    <cellStyle name="Porcentual 2 12" xfId="329"/>
    <cellStyle name="Porcentual 2 13" xfId="330"/>
    <cellStyle name="Porcentual 2 14" xfId="331"/>
    <cellStyle name="Porcentual 2 2" xfId="332"/>
    <cellStyle name="Porcentual 2 3" xfId="333"/>
    <cellStyle name="Porcentual 2 4" xfId="334"/>
    <cellStyle name="Porcentual 2 5" xfId="335"/>
    <cellStyle name="Porcentual 2 6" xfId="336"/>
    <cellStyle name="Porcentual 2 7" xfId="337"/>
    <cellStyle name="Porcentual 2 8" xfId="338"/>
    <cellStyle name="Porcentual 2 9" xfId="339"/>
    <cellStyle name="Porcentual 24 2" xfId="340"/>
    <cellStyle name="Salida" xfId="341" builtinId="21" customBuiltin="1"/>
    <cellStyle name="Texto de advertencia" xfId="342" builtinId="11" customBuiltin="1"/>
    <cellStyle name="Texto explicativo" xfId="343" builtinId="53" customBuiltin="1"/>
    <cellStyle name="Título" xfId="344" builtinId="15" customBuiltin="1"/>
    <cellStyle name="Título 1" xfId="345" builtinId="16" customBuiltin="1"/>
    <cellStyle name="Título 2" xfId="346" builtinId="17" customBuiltin="1"/>
    <cellStyle name="Título 3" xfId="347" builtinId="18" customBuiltin="1"/>
    <cellStyle name="Total" xfId="348" builtinId="25" customBuiltin="1"/>
  </cellStyles>
  <dxfs count="0"/>
  <tableStyles count="0" defaultTableStyle="TableStyleMedium9" defaultPivotStyle="PivotStyleLight16"/>
  <colors>
    <mruColors>
      <color rgb="FF8CA448"/>
      <color rgb="FFE6ECC0"/>
      <color rgb="FFF3F8E9"/>
      <color rgb="FF99CC0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atherine\2010\Plan%20Operativo%202010%20V.1\Plan%20Operativo%202010%20-%20presupuesto%20por%20proyec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040375"/>
      <sheetName val="Portada "/>
      <sheetName val="Estructura"/>
      <sheetName val="Consolidado Funcionamiento"/>
      <sheetName val="Consolidado Inversión"/>
      <sheetName val="Imputación"/>
      <sheetName val="DIR09-01- Recursos"/>
      <sheetName val="DIR09-01 - Comisiones  "/>
      <sheetName val="DIR09-01 - Caja Menor "/>
      <sheetName val="DIR09-02 - Recursos"/>
      <sheetName val="DIR09-02 - Comisiones"/>
      <sheetName val="DIR09-21 - Recursos"/>
      <sheetName val="DIR09-21 - Comisiones"/>
      <sheetName val="SGI09-01 - Recursos"/>
      <sheetName val="SGI09-01 - Comisiones"/>
      <sheetName val="COM09-01 -Recursos "/>
      <sheetName val="COM09-01 - Comisiones "/>
      <sheetName val="JUR09-01 - Recursos"/>
      <sheetName val="JUR09-01 - Comisiones"/>
      <sheetName val="JUR09-01-Caja Menor"/>
      <sheetName val="OCI09-01- Recursos"/>
      <sheetName val="OCI09-01-Comisiones"/>
      <sheetName val="PRO09-01 - Recursos"/>
      <sheetName val="PRO09-01 -comisiones"/>
      <sheetName val="EVE10-01- Recursos"/>
      <sheetName val="GEO09-01 - Recursos"/>
      <sheetName val="GEO09-01 - Comisiones"/>
      <sheetName val="GEO09-02 - Recursos"/>
      <sheetName val="GEO09-02 - Comisiones"/>
      <sheetName val="GEO09-03 - Recursos"/>
      <sheetName val="GEO09-03 - Comisiones"/>
      <sheetName val="GEO09-03 - Caja Menor"/>
      <sheetName val="GEO09-04 - Recursos"/>
      <sheetName val="GEO09-04 - Comisiones"/>
      <sheetName val="GEO09-05 - Recursos"/>
      <sheetName val="GEO09-05 - Comisiones"/>
      <sheetName val="GEO09-06 - Recursos"/>
      <sheetName val="GEO09-06 - Comisiones"/>
      <sheetName val="GEO09-06 - Caja Menor"/>
      <sheetName val="GEO09-07 - Recursos"/>
      <sheetName val="GEO09-07 - Comisiones"/>
      <sheetName val="GEO09-08 - Recursos"/>
      <sheetName val="GEO09-08 - Comisiones"/>
      <sheetName val="GEO09-09 - Recursos"/>
      <sheetName val="GEO09-09 - Comisiones"/>
      <sheetName val="GEO09-10 - Recursos"/>
      <sheetName val="GEO09-10 - Comisiones"/>
      <sheetName val="SUB09-21 - Recursos"/>
      <sheetName val="SUB09-21 - Comisiones"/>
      <sheetName val="SUB09-22 - Recursos "/>
      <sheetName val="SUB09-22 - Comisiones"/>
      <sheetName val="SUB09-23 - Recursos"/>
      <sheetName val="SUB09-23 - Comisiones"/>
      <sheetName val="SUB09-24 - Recursos"/>
      <sheetName val="SUB09-24 - Comisiones"/>
      <sheetName val="SUB09-25 - Recursos"/>
      <sheetName val="SUB09-25 - Comisiones"/>
      <sheetName val="SUB09-26 - Recursos"/>
      <sheetName val="SUB09-26-Comisiones"/>
      <sheetName val="SUB10-27 - Recursos"/>
      <sheetName val="SUB10-27 - Comisiones"/>
      <sheetName val="AME09-41 - Recursos"/>
      <sheetName val="AME09-41 - Comisiones"/>
      <sheetName val="AME09-42 - Recursos"/>
      <sheetName val="AME09-42 - Comisiones"/>
      <sheetName val="AME09-42 - Caja Menor"/>
      <sheetName val="AME09-43 - Recursos"/>
      <sheetName val="AME09-43 - Comisiones"/>
      <sheetName val="AME09-44 -  Recursos"/>
      <sheetName val="LAB09-71 -Recursos"/>
      <sheetName val="LAB09-71 - Comisiones"/>
      <sheetName val="LAB09-71 - Caja Menor"/>
      <sheetName val="LAB09-72 - Recursos"/>
      <sheetName val="LAB09-72 - Comisiones"/>
      <sheetName val="LAB09-72 - Caja Menor"/>
      <sheetName val="LAB09-73 - Recursos"/>
      <sheetName val="LAB09-73 - Comisiones"/>
      <sheetName val="LAB09-73 - Caja Menor"/>
      <sheetName val="NUC09-01 - Recursos"/>
      <sheetName val="SIG09-61 - Recursos"/>
      <sheetName val="SIG09-61 - Comisiones"/>
      <sheetName val="EVE10-02 - Recursos"/>
      <sheetName val="EVE10-02 - Comisiones"/>
      <sheetName val="MIN09-00 - Recursos"/>
      <sheetName val="MIN09-00 - Caja Menor"/>
      <sheetName val="MIN09-01 - Recursos"/>
      <sheetName val="MIN09-01 - Comisiones"/>
      <sheetName val="MIN09-02 - Recursos"/>
      <sheetName val="MIN09-02 - Comisiones"/>
      <sheetName val="MIN09-03 - Recursos"/>
      <sheetName val="MIN09-03 - Comisiones"/>
      <sheetName val="MIN09-04 - Recursos"/>
      <sheetName val="MIN09-04 - Comisiones"/>
      <sheetName val="MIN09-51 - Recursos"/>
      <sheetName val="MIN09-51 - Comisiones"/>
      <sheetName val="MIN09-51 - Caja Menor"/>
      <sheetName val="MIN09-52 - Recursos"/>
      <sheetName val="MIN09-52 - Comisiones"/>
      <sheetName val="MIN09-53 - Recursos"/>
      <sheetName val="FOM09-01 - Recursos"/>
      <sheetName val="FOM09-01 - Comisiones"/>
      <sheetName val="TEC09-01 - Recursos"/>
      <sheetName val="TEC09-01 - Comisiones"/>
      <sheetName val="TEC09-02 - Recursos"/>
      <sheetName val="TEC09-03 - Recursos"/>
      <sheetName val="TEC09-04 - Recursos"/>
      <sheetName val="SEG09-00 - Recursos"/>
      <sheetName val="SEG09-00 - Comisiones"/>
      <sheetName val="SGA09-01 - Recursos"/>
      <sheetName val="SGA09-01 - Comisiones"/>
      <sheetName val="FIN09-02 - Recursos"/>
      <sheetName val="FIN09-02 - Comisiones"/>
      <sheetName val="FIN09-03 - Recursos"/>
      <sheetName val="FIN09-03 - Comisiones"/>
      <sheetName val="FIS09-01 - Recursos"/>
      <sheetName val="FIS09-02 Recursos"/>
      <sheetName val="FIS09-02-Comisiones"/>
      <sheetName val="FIS09-02 - Caja Menor"/>
      <sheetName val="FIS09-03 - Recursos"/>
      <sheetName val="FIS09-03 - Comisiones"/>
      <sheetName val="FIS09-03 - Caja Menor"/>
      <sheetName val="GTH09-01 - Recursos"/>
      <sheetName val="GTH09-01 - Comisiones"/>
      <sheetName val="GTH09-02 -  Recursos"/>
      <sheetName val="GTH09-03 - Recursos"/>
      <sheetName val="GTH09-04 - Recursos"/>
      <sheetName val="GTH09-04 - Comisiones"/>
      <sheetName val="GTH09-05 - Recursos"/>
      <sheetName val="DOC09-01 - Recursos"/>
      <sheetName val="DOC09-01 - Comisiones"/>
      <sheetName val="CID09-01 - Recursos"/>
      <sheetName val="CID09-01 - Comisiones"/>
      <sheetName val="CLI09-01 - Recursos"/>
      <sheetName val="CLI09-01 Comis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opLeftCell="D1" workbookViewId="0">
      <selection activeCell="I2" sqref="I2:J150"/>
    </sheetView>
  </sheetViews>
  <sheetFormatPr baseColWidth="10" defaultRowHeight="15" x14ac:dyDescent="0.25"/>
  <cols>
    <col min="1" max="1" width="5.85546875" style="15" customWidth="1"/>
    <col min="2" max="2" width="44" style="15" customWidth="1"/>
    <col min="3" max="3" width="15.28515625" style="15" customWidth="1"/>
    <col min="4" max="4" width="3.5703125" style="15" customWidth="1"/>
    <col min="5" max="5" width="40.5703125" style="15" customWidth="1"/>
    <col min="6" max="6" width="11.85546875" style="15" customWidth="1"/>
    <col min="7" max="7" width="40" customWidth="1"/>
    <col min="8" max="9" width="4.85546875" style="3" customWidth="1"/>
    <col min="10" max="10" width="58.28515625" customWidth="1"/>
    <col min="11" max="11" width="0" hidden="1" customWidth="1"/>
    <col min="12" max="12" width="50.5703125" customWidth="1"/>
  </cols>
  <sheetData>
    <row r="1" spans="1:12" x14ac:dyDescent="0.25">
      <c r="A1" s="15" t="s">
        <v>0</v>
      </c>
      <c r="H1" s="1" t="s">
        <v>83</v>
      </c>
      <c r="I1" s="1"/>
      <c r="J1" s="2"/>
      <c r="L1" t="s">
        <v>195</v>
      </c>
    </row>
    <row r="2" spans="1:12" x14ac:dyDescent="0.25">
      <c r="A2" s="15" t="s">
        <v>1</v>
      </c>
      <c r="B2" s="15" t="s">
        <v>2</v>
      </c>
      <c r="E2" s="15" t="s">
        <v>3</v>
      </c>
      <c r="I2" s="1" t="s">
        <v>84</v>
      </c>
      <c r="J2" s="2"/>
    </row>
    <row r="3" spans="1:12" ht="15.75" x14ac:dyDescent="0.3">
      <c r="A3" s="15" t="s">
        <v>4</v>
      </c>
      <c r="B3" s="15" t="s">
        <v>5</v>
      </c>
      <c r="C3" s="15" t="s">
        <v>6</v>
      </c>
      <c r="E3" s="15" t="s">
        <v>7</v>
      </c>
      <c r="H3" s="4"/>
      <c r="I3" s="4"/>
      <c r="J3" s="5" t="s">
        <v>85</v>
      </c>
    </row>
    <row r="4" spans="1:12" ht="15.75" x14ac:dyDescent="0.3">
      <c r="A4" s="15" t="s">
        <v>8</v>
      </c>
      <c r="E4" s="15" t="s">
        <v>9</v>
      </c>
      <c r="H4" s="4"/>
      <c r="I4" s="4"/>
      <c r="J4" s="5" t="s">
        <v>86</v>
      </c>
    </row>
    <row r="5" spans="1:12" ht="15.75" x14ac:dyDescent="0.3">
      <c r="H5" s="4"/>
      <c r="I5" s="4"/>
      <c r="J5" s="5" t="s">
        <v>87</v>
      </c>
    </row>
    <row r="6" spans="1:12" ht="15.75" x14ac:dyDescent="0.3">
      <c r="A6" s="15" t="s">
        <v>10</v>
      </c>
      <c r="B6" s="15" t="s">
        <v>11</v>
      </c>
      <c r="D6" s="15" t="s">
        <v>12</v>
      </c>
      <c r="E6" s="15" t="s">
        <v>13</v>
      </c>
      <c r="H6" s="4"/>
      <c r="I6" s="4"/>
      <c r="J6" s="5" t="s">
        <v>88</v>
      </c>
    </row>
    <row r="7" spans="1:12" ht="15.75" x14ac:dyDescent="0.3">
      <c r="A7" s="15" t="s">
        <v>14</v>
      </c>
      <c r="B7" s="15" t="s">
        <v>15</v>
      </c>
      <c r="C7" s="15" t="s">
        <v>16</v>
      </c>
      <c r="D7" s="15" t="s">
        <v>17</v>
      </c>
      <c r="E7" s="15" t="s">
        <v>18</v>
      </c>
      <c r="H7" s="4"/>
      <c r="I7" s="4"/>
      <c r="J7" s="5" t="s">
        <v>89</v>
      </c>
    </row>
    <row r="8" spans="1:12" ht="15.75" x14ac:dyDescent="0.3">
      <c r="A8" s="15">
        <v>509</v>
      </c>
      <c r="H8" s="4"/>
      <c r="I8" s="4"/>
      <c r="J8" s="5" t="s">
        <v>90</v>
      </c>
    </row>
    <row r="9" spans="1:12" ht="15.75" x14ac:dyDescent="0.3">
      <c r="A9" s="15">
        <v>1</v>
      </c>
      <c r="B9" s="15" t="s">
        <v>19</v>
      </c>
      <c r="D9" s="15">
        <v>6</v>
      </c>
      <c r="E9" s="15" t="s">
        <v>19</v>
      </c>
      <c r="G9" t="str">
        <f>+LOWER(B9)</f>
        <v>viaticos</v>
      </c>
      <c r="H9" s="4"/>
      <c r="I9" s="4"/>
      <c r="J9" s="5" t="s">
        <v>91</v>
      </c>
    </row>
    <row r="10" spans="1:12" ht="15.75" x14ac:dyDescent="0.3">
      <c r="A10" s="15">
        <v>2</v>
      </c>
      <c r="B10" s="15" t="s">
        <v>20</v>
      </c>
      <c r="D10" s="15">
        <v>7</v>
      </c>
      <c r="E10" s="15" t="s">
        <v>21</v>
      </c>
      <c r="G10" t="str">
        <f t="shared" ref="G10:G62" si="0">+LOWER(B10)</f>
        <v>transporte aereo</v>
      </c>
      <c r="H10" s="4"/>
      <c r="I10" s="4"/>
      <c r="J10" s="5" t="s">
        <v>92</v>
      </c>
    </row>
    <row r="11" spans="1:12" ht="15.75" x14ac:dyDescent="0.3">
      <c r="A11" s="15">
        <v>3</v>
      </c>
      <c r="B11" s="15" t="s">
        <v>22</v>
      </c>
      <c r="D11" s="15">
        <v>7</v>
      </c>
      <c r="E11" s="15" t="s">
        <v>21</v>
      </c>
      <c r="G11" t="str">
        <f t="shared" si="0"/>
        <v>transporte taxi entre aeropuerto o terminal</v>
      </c>
      <c r="H11" s="4"/>
      <c r="I11" s="4"/>
      <c r="J11" s="6" t="s">
        <v>93</v>
      </c>
    </row>
    <row r="12" spans="1:12" ht="15.75" x14ac:dyDescent="0.3">
      <c r="A12" s="15">
        <v>4</v>
      </c>
      <c r="B12" s="15" t="s">
        <v>23</v>
      </c>
      <c r="D12" s="15">
        <v>10</v>
      </c>
      <c r="E12" s="15" t="s">
        <v>24</v>
      </c>
      <c r="G12" t="str">
        <f t="shared" si="0"/>
        <v>mantenimiento de vehiculos y equipos</v>
      </c>
      <c r="H12" s="4"/>
      <c r="I12" s="4"/>
      <c r="J12" s="5" t="s">
        <v>94</v>
      </c>
    </row>
    <row r="13" spans="1:12" ht="15.75" x14ac:dyDescent="0.3">
      <c r="A13" s="15">
        <v>5</v>
      </c>
      <c r="B13" s="15" t="s">
        <v>25</v>
      </c>
      <c r="D13" s="15">
        <v>10</v>
      </c>
      <c r="E13" s="15" t="s">
        <v>24</v>
      </c>
      <c r="G13" t="str">
        <f t="shared" si="0"/>
        <v>despinchadas</v>
      </c>
      <c r="H13" s="4"/>
      <c r="I13" s="4"/>
      <c r="J13" s="5" t="s">
        <v>95</v>
      </c>
    </row>
    <row r="14" spans="1:12" ht="15.75" x14ac:dyDescent="0.3">
      <c r="A14" s="15">
        <v>6</v>
      </c>
      <c r="B14" s="15" t="s">
        <v>26</v>
      </c>
      <c r="D14" s="15">
        <v>10</v>
      </c>
      <c r="E14" s="15" t="s">
        <v>24</v>
      </c>
      <c r="G14" t="str">
        <f t="shared" si="0"/>
        <v>repuestos con mano de obra</v>
      </c>
      <c r="H14" s="4"/>
      <c r="I14" s="4"/>
      <c r="J14" s="7" t="s">
        <v>96</v>
      </c>
    </row>
    <row r="15" spans="1:12" ht="15.75" x14ac:dyDescent="0.3">
      <c r="A15" s="15">
        <v>7</v>
      </c>
      <c r="B15" s="15" t="s">
        <v>27</v>
      </c>
      <c r="D15" s="15">
        <v>10</v>
      </c>
      <c r="E15" s="15" t="s">
        <v>24</v>
      </c>
      <c r="G15" t="str">
        <f t="shared" si="0"/>
        <v>otros mantenimientos</v>
      </c>
      <c r="H15" s="4"/>
      <c r="I15" s="4"/>
      <c r="J15" s="5" t="s">
        <v>97</v>
      </c>
    </row>
    <row r="16" spans="1:12" ht="15.75" x14ac:dyDescent="0.3">
      <c r="A16" s="15">
        <v>8</v>
      </c>
      <c r="B16" s="15" t="s">
        <v>28</v>
      </c>
      <c r="D16" s="15">
        <v>11</v>
      </c>
      <c r="E16" s="15" t="s">
        <v>29</v>
      </c>
      <c r="G16" t="str">
        <f t="shared" si="0"/>
        <v>llantas</v>
      </c>
      <c r="H16" s="4"/>
      <c r="I16" s="4"/>
      <c r="J16" s="5" t="s">
        <v>98</v>
      </c>
    </row>
    <row r="17" spans="1:12" ht="15.75" x14ac:dyDescent="0.3">
      <c r="A17" s="15">
        <v>9</v>
      </c>
      <c r="B17" s="15" t="s">
        <v>30</v>
      </c>
      <c r="D17" s="15">
        <v>11</v>
      </c>
      <c r="E17" s="15" t="s">
        <v>29</v>
      </c>
      <c r="G17" t="str">
        <f t="shared" si="0"/>
        <v>combustibles</v>
      </c>
      <c r="H17" s="4"/>
      <c r="I17" s="4"/>
      <c r="J17" s="5" t="s">
        <v>99</v>
      </c>
    </row>
    <row r="18" spans="1:12" ht="15.75" x14ac:dyDescent="0.3">
      <c r="A18" s="15">
        <v>10</v>
      </c>
      <c r="B18" s="15" t="s">
        <v>31</v>
      </c>
      <c r="D18" s="15">
        <v>11</v>
      </c>
      <c r="E18" s="15" t="s">
        <v>29</v>
      </c>
      <c r="G18" t="str">
        <f t="shared" si="0"/>
        <v>elementos de ferreteria</v>
      </c>
      <c r="H18" s="4"/>
      <c r="I18" s="4"/>
      <c r="J18" s="6" t="s">
        <v>100</v>
      </c>
    </row>
    <row r="19" spans="1:12" x14ac:dyDescent="0.25">
      <c r="A19" s="15">
        <v>11</v>
      </c>
      <c r="B19" s="15" t="s">
        <v>32</v>
      </c>
      <c r="D19" s="15">
        <v>11</v>
      </c>
      <c r="E19" s="15" t="s">
        <v>29</v>
      </c>
      <c r="G19" t="str">
        <f t="shared" si="0"/>
        <v>agua</v>
      </c>
      <c r="I19" s="1" t="s">
        <v>101</v>
      </c>
      <c r="J19" s="2"/>
    </row>
    <row r="20" spans="1:12" x14ac:dyDescent="0.25">
      <c r="A20" s="15">
        <v>12</v>
      </c>
      <c r="B20" s="15" t="s">
        <v>33</v>
      </c>
      <c r="D20" s="15">
        <v>11</v>
      </c>
      <c r="E20" s="15" t="s">
        <v>29</v>
      </c>
      <c r="G20" t="str">
        <f t="shared" si="0"/>
        <v>material fotografico</v>
      </c>
      <c r="H20" s="2"/>
      <c r="I20" s="2"/>
      <c r="J20" s="7" t="s">
        <v>102</v>
      </c>
    </row>
    <row r="21" spans="1:12" x14ac:dyDescent="0.25">
      <c r="A21" s="15">
        <v>13</v>
      </c>
      <c r="B21" s="15" t="s">
        <v>34</v>
      </c>
      <c r="D21" s="15">
        <v>11</v>
      </c>
      <c r="E21" s="15" t="s">
        <v>29</v>
      </c>
      <c r="G21" t="str">
        <f t="shared" si="0"/>
        <v>bolsas plasticas envases</v>
      </c>
      <c r="H21" s="2"/>
      <c r="I21" s="2"/>
      <c r="J21" s="7" t="s">
        <v>103</v>
      </c>
    </row>
    <row r="22" spans="1:12" x14ac:dyDescent="0.25">
      <c r="A22" s="15">
        <v>14</v>
      </c>
      <c r="B22" s="15" t="s">
        <v>35</v>
      </c>
      <c r="D22" s="15">
        <v>11</v>
      </c>
      <c r="E22" s="15" t="s">
        <v>29</v>
      </c>
      <c r="G22" t="str">
        <f t="shared" si="0"/>
        <v>elementos de vidrios</v>
      </c>
      <c r="H22" s="2"/>
      <c r="I22" s="2"/>
      <c r="J22" s="7" t="s">
        <v>104</v>
      </c>
    </row>
    <row r="23" spans="1:12" x14ac:dyDescent="0.25">
      <c r="A23" s="15">
        <v>15</v>
      </c>
      <c r="B23" s="15" t="s">
        <v>36</v>
      </c>
      <c r="D23" s="15">
        <v>11</v>
      </c>
      <c r="E23" s="15" t="s">
        <v>29</v>
      </c>
      <c r="G23" t="str">
        <f t="shared" si="0"/>
        <v>mangueras</v>
      </c>
      <c r="I23" s="8" t="s">
        <v>105</v>
      </c>
      <c r="J23" s="9"/>
    </row>
    <row r="24" spans="1:12" x14ac:dyDescent="0.25">
      <c r="A24" s="15">
        <v>16</v>
      </c>
      <c r="B24" s="15" t="s">
        <v>37</v>
      </c>
      <c r="D24" s="15">
        <v>11</v>
      </c>
      <c r="E24" s="15" t="s">
        <v>29</v>
      </c>
      <c r="G24" t="str">
        <f t="shared" si="0"/>
        <v>reactivos</v>
      </c>
      <c r="J24" s="10" t="s">
        <v>106</v>
      </c>
      <c r="K24">
        <v>9</v>
      </c>
      <c r="L24" t="str">
        <f>VLOOKUP(K24,$A$9:$B$62,2,FALSE)</f>
        <v>COMBUSTIBLES</v>
      </c>
    </row>
    <row r="25" spans="1:12" x14ac:dyDescent="0.25">
      <c r="A25" s="15">
        <v>17</v>
      </c>
      <c r="B25" s="15" t="s">
        <v>38</v>
      </c>
      <c r="D25" s="15">
        <v>11</v>
      </c>
      <c r="E25" s="15" t="s">
        <v>29</v>
      </c>
      <c r="G25" t="str">
        <f t="shared" si="0"/>
        <v>fotografias aereas</v>
      </c>
      <c r="J25" s="10" t="s">
        <v>107</v>
      </c>
    </row>
    <row r="26" spans="1:12" x14ac:dyDescent="0.25">
      <c r="A26" s="15">
        <v>18</v>
      </c>
      <c r="B26" s="15" t="s">
        <v>39</v>
      </c>
      <c r="D26" s="15">
        <v>11</v>
      </c>
      <c r="E26" s="15" t="s">
        <v>29</v>
      </c>
      <c r="G26" t="str">
        <f t="shared" si="0"/>
        <v>mapas y planchas</v>
      </c>
      <c r="J26" s="10" t="s">
        <v>108</v>
      </c>
      <c r="K26">
        <v>26</v>
      </c>
      <c r="L26" t="str">
        <f t="shared" ref="L26:L88" si="1">VLOOKUP(K26,$A$9:$B$62,2,FALSE)</f>
        <v>UTENSILIOS PARA CAMPAMENTO</v>
      </c>
    </row>
    <row r="27" spans="1:12" x14ac:dyDescent="0.25">
      <c r="A27" s="15">
        <v>19</v>
      </c>
      <c r="B27" s="15" t="s">
        <v>40</v>
      </c>
      <c r="D27" s="15">
        <v>11</v>
      </c>
      <c r="E27" s="15" t="s">
        <v>29</v>
      </c>
      <c r="G27" t="str">
        <f t="shared" si="0"/>
        <v>diskettes</v>
      </c>
      <c r="J27" s="10" t="s">
        <v>109</v>
      </c>
      <c r="K27">
        <v>8</v>
      </c>
      <c r="L27" t="str">
        <f t="shared" si="1"/>
        <v>LLANTAS</v>
      </c>
    </row>
    <row r="28" spans="1:12" x14ac:dyDescent="0.25">
      <c r="A28" s="15">
        <v>20</v>
      </c>
      <c r="B28" s="15" t="s">
        <v>41</v>
      </c>
      <c r="D28" s="15">
        <v>11</v>
      </c>
      <c r="E28" s="15" t="s">
        <v>29</v>
      </c>
      <c r="G28" t="str">
        <f t="shared" si="0"/>
        <v>elementos de madera / plastico</v>
      </c>
      <c r="J28" s="10" t="s">
        <v>110</v>
      </c>
    </row>
    <row r="29" spans="1:12" x14ac:dyDescent="0.25">
      <c r="A29" s="15">
        <v>21</v>
      </c>
      <c r="B29" s="15" t="s">
        <v>42</v>
      </c>
      <c r="D29" s="15">
        <v>11</v>
      </c>
      <c r="E29" s="15" t="s">
        <v>29</v>
      </c>
      <c r="G29" t="str">
        <f t="shared" si="0"/>
        <v>videos y cassettes</v>
      </c>
      <c r="J29" s="10" t="s">
        <v>111</v>
      </c>
    </row>
    <row r="30" spans="1:12" x14ac:dyDescent="0.25">
      <c r="A30" s="15">
        <v>22</v>
      </c>
      <c r="B30" s="15" t="s">
        <v>43</v>
      </c>
      <c r="D30" s="15">
        <v>11</v>
      </c>
      <c r="E30" s="15" t="s">
        <v>29</v>
      </c>
      <c r="G30" t="str">
        <f t="shared" si="0"/>
        <v>hielo</v>
      </c>
      <c r="J30" s="10" t="s">
        <v>112</v>
      </c>
    </row>
    <row r="31" spans="1:12" x14ac:dyDescent="0.25">
      <c r="A31" s="15">
        <v>23</v>
      </c>
      <c r="B31" s="15" t="s">
        <v>44</v>
      </c>
      <c r="D31" s="15">
        <v>11</v>
      </c>
      <c r="E31" s="15" t="s">
        <v>29</v>
      </c>
      <c r="G31" t="str">
        <f t="shared" si="0"/>
        <v>alimentos y refrigerios</v>
      </c>
      <c r="J31" s="10" t="s">
        <v>113</v>
      </c>
    </row>
    <row r="32" spans="1:12" x14ac:dyDescent="0.25">
      <c r="A32" s="15">
        <v>24</v>
      </c>
      <c r="B32" s="15" t="s">
        <v>45</v>
      </c>
      <c r="D32" s="15">
        <v>11</v>
      </c>
      <c r="E32" s="15" t="s">
        <v>29</v>
      </c>
      <c r="G32" t="str">
        <f t="shared" si="0"/>
        <v>neveras, cajas icopor</v>
      </c>
      <c r="J32" s="10" t="s">
        <v>114</v>
      </c>
      <c r="K32">
        <v>16</v>
      </c>
      <c r="L32" t="str">
        <f t="shared" si="1"/>
        <v>REACTIVOS</v>
      </c>
    </row>
    <row r="33" spans="1:12" x14ac:dyDescent="0.25">
      <c r="A33" s="15">
        <v>25</v>
      </c>
      <c r="B33" s="15" t="s">
        <v>46</v>
      </c>
      <c r="D33" s="15">
        <v>11</v>
      </c>
      <c r="E33" s="15" t="s">
        <v>29</v>
      </c>
      <c r="G33" t="str">
        <f t="shared" si="0"/>
        <v>utiles y papeleria</v>
      </c>
      <c r="J33" s="10" t="s">
        <v>114</v>
      </c>
      <c r="K33">
        <v>27</v>
      </c>
      <c r="L33" t="str">
        <f t="shared" si="1"/>
        <v>ELEMENTOS DE LABORATORIO</v>
      </c>
    </row>
    <row r="34" spans="1:12" x14ac:dyDescent="0.25">
      <c r="A34" s="15">
        <v>26</v>
      </c>
      <c r="B34" s="15" t="s">
        <v>47</v>
      </c>
      <c r="D34" s="15">
        <v>11</v>
      </c>
      <c r="E34" s="15" t="s">
        <v>29</v>
      </c>
      <c r="G34" t="str">
        <f t="shared" si="0"/>
        <v>utensilios para campamento</v>
      </c>
      <c r="J34" s="10" t="s">
        <v>115</v>
      </c>
    </row>
    <row r="35" spans="1:12" x14ac:dyDescent="0.25">
      <c r="A35" s="15">
        <v>27</v>
      </c>
      <c r="B35" s="15" t="s">
        <v>48</v>
      </c>
      <c r="D35" s="15">
        <v>11</v>
      </c>
      <c r="E35" s="15" t="s">
        <v>29</v>
      </c>
      <c r="G35" t="str">
        <f t="shared" si="0"/>
        <v>elementos de laboratorio</v>
      </c>
      <c r="J35" s="10" t="s">
        <v>116</v>
      </c>
      <c r="K35">
        <v>25</v>
      </c>
      <c r="L35" t="str">
        <f t="shared" si="1"/>
        <v>UTILES Y PAPELERIA</v>
      </c>
    </row>
    <row r="36" spans="1:12" x14ac:dyDescent="0.25">
      <c r="A36" s="15">
        <v>28</v>
      </c>
      <c r="B36" s="15" t="s">
        <v>49</v>
      </c>
      <c r="D36" s="15">
        <v>11</v>
      </c>
      <c r="E36" s="15" t="s">
        <v>29</v>
      </c>
      <c r="G36" t="str">
        <f t="shared" si="0"/>
        <v>pilas y baterias</v>
      </c>
      <c r="J36" s="10" t="s">
        <v>117</v>
      </c>
    </row>
    <row r="37" spans="1:12" x14ac:dyDescent="0.25">
      <c r="A37" s="15">
        <v>29</v>
      </c>
      <c r="B37" s="15" t="s">
        <v>50</v>
      </c>
      <c r="D37" s="15">
        <v>11</v>
      </c>
      <c r="E37" s="15" t="s">
        <v>29</v>
      </c>
      <c r="G37" t="str">
        <f t="shared" si="0"/>
        <v>respuestos y accesorios</v>
      </c>
      <c r="J37" s="10" t="s">
        <v>118</v>
      </c>
    </row>
    <row r="38" spans="1:12" x14ac:dyDescent="0.25">
      <c r="A38" s="15">
        <v>30</v>
      </c>
      <c r="B38" s="15" t="s">
        <v>51</v>
      </c>
      <c r="D38" s="15">
        <v>12</v>
      </c>
      <c r="E38" s="15" t="s">
        <v>51</v>
      </c>
      <c r="G38" t="str">
        <f t="shared" si="0"/>
        <v>analisis de laboratorio</v>
      </c>
      <c r="J38" s="10" t="s">
        <v>119</v>
      </c>
      <c r="K38">
        <v>29</v>
      </c>
      <c r="L38" t="str">
        <f t="shared" si="1"/>
        <v>RESPUESTOS Y ACCESORIOS</v>
      </c>
    </row>
    <row r="39" spans="1:12" x14ac:dyDescent="0.25">
      <c r="A39" s="15">
        <v>31</v>
      </c>
      <c r="B39" s="15" t="s">
        <v>52</v>
      </c>
      <c r="D39" s="15">
        <v>13</v>
      </c>
      <c r="E39" s="15" t="s">
        <v>53</v>
      </c>
      <c r="G39" t="str">
        <f t="shared" si="0"/>
        <v>fotocopias</v>
      </c>
      <c r="J39" s="10" t="s">
        <v>120</v>
      </c>
    </row>
    <row r="40" spans="1:12" x14ac:dyDescent="0.25">
      <c r="A40" s="15">
        <v>32</v>
      </c>
      <c r="B40" s="15" t="s">
        <v>54</v>
      </c>
      <c r="D40" s="15">
        <v>13</v>
      </c>
      <c r="E40" s="15" t="s">
        <v>53</v>
      </c>
      <c r="G40" t="str">
        <f t="shared" si="0"/>
        <v>autenticaciones-sellos</v>
      </c>
      <c r="J40" s="10" t="s">
        <v>121</v>
      </c>
    </row>
    <row r="41" spans="1:12" x14ac:dyDescent="0.25">
      <c r="A41" s="15">
        <v>33</v>
      </c>
      <c r="B41" s="15" t="s">
        <v>55</v>
      </c>
      <c r="D41" s="15">
        <v>13</v>
      </c>
      <c r="E41" s="15" t="s">
        <v>53</v>
      </c>
      <c r="G41" t="str">
        <f t="shared" si="0"/>
        <v>gastos notariales</v>
      </c>
      <c r="J41" s="10" t="s">
        <v>122</v>
      </c>
      <c r="K41">
        <v>10</v>
      </c>
      <c r="L41" t="str">
        <f t="shared" si="1"/>
        <v>ELEMENTOS DE FERRETERIA</v>
      </c>
    </row>
    <row r="42" spans="1:12" x14ac:dyDescent="0.25">
      <c r="A42" s="15">
        <v>34</v>
      </c>
      <c r="B42" s="15" t="s">
        <v>56</v>
      </c>
      <c r="D42" s="15">
        <v>13</v>
      </c>
      <c r="E42" s="15" t="s">
        <v>53</v>
      </c>
      <c r="G42" t="str">
        <f t="shared" si="0"/>
        <v>ploteo de mapas</v>
      </c>
      <c r="J42" s="10" t="s">
        <v>122</v>
      </c>
      <c r="K42">
        <v>11</v>
      </c>
      <c r="L42" t="str">
        <f t="shared" si="1"/>
        <v>AGUA</v>
      </c>
    </row>
    <row r="43" spans="1:12" x14ac:dyDescent="0.25">
      <c r="A43" s="15">
        <v>35</v>
      </c>
      <c r="B43" s="15" t="s">
        <v>57</v>
      </c>
      <c r="D43" s="15">
        <v>15</v>
      </c>
      <c r="E43" s="15" t="s">
        <v>58</v>
      </c>
      <c r="G43" t="str">
        <f t="shared" si="0"/>
        <v>servicio de grua</v>
      </c>
      <c r="J43" s="10" t="s">
        <v>122</v>
      </c>
      <c r="K43">
        <v>12</v>
      </c>
      <c r="L43" t="str">
        <f t="shared" si="1"/>
        <v>MATERIAL FOTOGRAFICO</v>
      </c>
    </row>
    <row r="44" spans="1:12" x14ac:dyDescent="0.25">
      <c r="A44" s="15">
        <v>36</v>
      </c>
      <c r="B44" s="15" t="s">
        <v>59</v>
      </c>
      <c r="D44" s="15">
        <v>15</v>
      </c>
      <c r="E44" s="15" t="s">
        <v>58</v>
      </c>
      <c r="G44" t="str">
        <f t="shared" si="0"/>
        <v>alquiler equipos de campo</v>
      </c>
      <c r="J44" s="10" t="s">
        <v>122</v>
      </c>
      <c r="K44">
        <v>13</v>
      </c>
      <c r="L44" t="str">
        <f t="shared" si="1"/>
        <v>BOLSAS PLASTICAS ENVASES</v>
      </c>
    </row>
    <row r="45" spans="1:12" x14ac:dyDescent="0.25">
      <c r="A45" s="15">
        <v>37</v>
      </c>
      <c r="B45" s="15" t="s">
        <v>60</v>
      </c>
      <c r="D45" s="15">
        <v>15</v>
      </c>
      <c r="E45" s="15" t="s">
        <v>58</v>
      </c>
      <c r="G45" t="str">
        <f t="shared" si="0"/>
        <v>alquiler bodegas, stand, salon</v>
      </c>
      <c r="J45" s="10" t="s">
        <v>122</v>
      </c>
      <c r="K45">
        <v>14</v>
      </c>
      <c r="L45" t="str">
        <f t="shared" si="1"/>
        <v>ELEMENTOS DE VIDRIOS</v>
      </c>
    </row>
    <row r="46" spans="1:12" x14ac:dyDescent="0.25">
      <c r="A46" s="15">
        <v>38</v>
      </c>
      <c r="B46" s="15" t="s">
        <v>61</v>
      </c>
      <c r="D46" s="15">
        <v>17</v>
      </c>
      <c r="E46" s="15" t="s">
        <v>61</v>
      </c>
      <c r="G46" t="str">
        <f t="shared" si="0"/>
        <v>jornales</v>
      </c>
      <c r="J46" s="10" t="s">
        <v>122</v>
      </c>
      <c r="K46">
        <v>15</v>
      </c>
      <c r="L46" t="str">
        <f t="shared" si="1"/>
        <v>MANGUERAS</v>
      </c>
    </row>
    <row r="47" spans="1:12" x14ac:dyDescent="0.25">
      <c r="A47" s="15">
        <v>39</v>
      </c>
      <c r="B47" s="15" t="s">
        <v>62</v>
      </c>
      <c r="D47" s="15">
        <v>24</v>
      </c>
      <c r="E47" s="15" t="s">
        <v>63</v>
      </c>
      <c r="G47" t="str">
        <f t="shared" si="0"/>
        <v>transporte taxis (perimetro urbano)</v>
      </c>
      <c r="J47" s="10" t="s">
        <v>122</v>
      </c>
      <c r="K47">
        <v>16</v>
      </c>
      <c r="L47" t="str">
        <f t="shared" si="1"/>
        <v>REACTIVOS</v>
      </c>
    </row>
    <row r="48" spans="1:12" x14ac:dyDescent="0.25">
      <c r="A48" s="15">
        <v>40</v>
      </c>
      <c r="B48" s="15" t="s">
        <v>64</v>
      </c>
      <c r="D48" s="15">
        <v>24</v>
      </c>
      <c r="E48" s="15" t="s">
        <v>63</v>
      </c>
      <c r="G48" t="str">
        <f t="shared" si="0"/>
        <v>servicio de correo</v>
      </c>
      <c r="J48" s="10" t="s">
        <v>122</v>
      </c>
      <c r="K48">
        <v>17</v>
      </c>
      <c r="L48" t="str">
        <f t="shared" si="1"/>
        <v>FOTOGRAFIAS AEREAS</v>
      </c>
    </row>
    <row r="49" spans="1:12" x14ac:dyDescent="0.25">
      <c r="A49" s="15">
        <v>41</v>
      </c>
      <c r="B49" s="15" t="s">
        <v>65</v>
      </c>
      <c r="D49" s="15">
        <v>24</v>
      </c>
      <c r="E49" s="15" t="s">
        <v>63</v>
      </c>
      <c r="G49" t="str">
        <f t="shared" si="0"/>
        <v>servicio telefonico, fax y similares</v>
      </c>
      <c r="J49" s="10" t="s">
        <v>122</v>
      </c>
      <c r="K49">
        <v>18</v>
      </c>
      <c r="L49" t="str">
        <f t="shared" si="1"/>
        <v>MAPAS Y PLANCHAS</v>
      </c>
    </row>
    <row r="50" spans="1:12" x14ac:dyDescent="0.25">
      <c r="A50" s="15">
        <v>42</v>
      </c>
      <c r="B50" s="15" t="s">
        <v>66</v>
      </c>
      <c r="C50" s="15" t="s">
        <v>67</v>
      </c>
      <c r="D50" s="15">
        <v>24</v>
      </c>
      <c r="E50" s="15" t="s">
        <v>63</v>
      </c>
      <c r="G50" t="str">
        <f t="shared" si="0"/>
        <v>envio muestras-fletes, embalajes</v>
      </c>
      <c r="J50" s="10" t="s">
        <v>122</v>
      </c>
      <c r="K50">
        <v>19</v>
      </c>
      <c r="L50" t="str">
        <f t="shared" si="1"/>
        <v>DISKETTES</v>
      </c>
    </row>
    <row r="51" spans="1:12" x14ac:dyDescent="0.25">
      <c r="A51" s="15">
        <v>43</v>
      </c>
      <c r="B51" s="15" t="s">
        <v>68</v>
      </c>
      <c r="D51" s="15">
        <v>24</v>
      </c>
      <c r="E51" s="15" t="s">
        <v>63</v>
      </c>
      <c r="G51" t="str">
        <f t="shared" si="0"/>
        <v>correo electronico</v>
      </c>
      <c r="J51" s="10" t="s">
        <v>122</v>
      </c>
      <c r="K51">
        <v>20</v>
      </c>
      <c r="L51" t="str">
        <f t="shared" si="1"/>
        <v>ELEMENTOS DE MADERA / PLASTICO</v>
      </c>
    </row>
    <row r="52" spans="1:12" x14ac:dyDescent="0.25">
      <c r="A52" s="15">
        <v>44</v>
      </c>
      <c r="B52" s="15" t="s">
        <v>69</v>
      </c>
      <c r="D52" s="15">
        <v>24</v>
      </c>
      <c r="E52" s="15" t="s">
        <v>63</v>
      </c>
      <c r="G52" t="str">
        <f t="shared" si="0"/>
        <v>parqueaderos en perimetro urbano</v>
      </c>
      <c r="J52" s="10" t="s">
        <v>122</v>
      </c>
      <c r="K52">
        <v>21</v>
      </c>
      <c r="L52" t="str">
        <f t="shared" si="1"/>
        <v>VIDEOS Y CASSETTES</v>
      </c>
    </row>
    <row r="53" spans="1:12" x14ac:dyDescent="0.25">
      <c r="A53" s="15">
        <v>45</v>
      </c>
      <c r="B53" s="15" t="s">
        <v>70</v>
      </c>
      <c r="D53" s="15">
        <v>51</v>
      </c>
      <c r="E53" s="15" t="s">
        <v>71</v>
      </c>
      <c r="G53" t="str">
        <f t="shared" si="0"/>
        <v>transporte intermunicipal</v>
      </c>
      <c r="J53" s="10" t="s">
        <v>122</v>
      </c>
      <c r="K53">
        <v>22</v>
      </c>
      <c r="L53" t="str">
        <f t="shared" si="1"/>
        <v>HIELO</v>
      </c>
    </row>
    <row r="54" spans="1:12" x14ac:dyDescent="0.25">
      <c r="A54" s="15">
        <v>46</v>
      </c>
      <c r="B54" s="15" t="s">
        <v>72</v>
      </c>
      <c r="D54" s="15">
        <v>51</v>
      </c>
      <c r="E54" s="15" t="s">
        <v>71</v>
      </c>
      <c r="G54" t="str">
        <f t="shared" si="0"/>
        <v>transporte de carga</v>
      </c>
      <c r="J54" s="10" t="s">
        <v>122</v>
      </c>
      <c r="K54">
        <v>23</v>
      </c>
      <c r="L54" t="str">
        <f t="shared" si="1"/>
        <v>ALIMENTOS Y REFRIGERIOS</v>
      </c>
    </row>
    <row r="55" spans="1:12" x14ac:dyDescent="0.25">
      <c r="A55" s="15">
        <v>47</v>
      </c>
      <c r="B55" s="15" t="s">
        <v>73</v>
      </c>
      <c r="D55" s="15">
        <v>51</v>
      </c>
      <c r="E55" s="15" t="s">
        <v>71</v>
      </c>
      <c r="G55" t="str">
        <f t="shared" si="0"/>
        <v>transporte fluvial</v>
      </c>
      <c r="J55" s="10" t="s">
        <v>122</v>
      </c>
      <c r="K55">
        <v>24</v>
      </c>
      <c r="L55" t="str">
        <f t="shared" si="1"/>
        <v>NEVERAS, CAJAS ICOPOR</v>
      </c>
    </row>
    <row r="56" spans="1:12" x14ac:dyDescent="0.25">
      <c r="A56" s="15">
        <v>48</v>
      </c>
      <c r="B56" s="15" t="s">
        <v>74</v>
      </c>
      <c r="D56" s="15">
        <v>51</v>
      </c>
      <c r="E56" s="15" t="s">
        <v>71</v>
      </c>
      <c r="G56" t="str">
        <f t="shared" si="0"/>
        <v>exceso equipaje</v>
      </c>
      <c r="J56" s="10" t="s">
        <v>122</v>
      </c>
      <c r="K56">
        <v>28</v>
      </c>
      <c r="L56" t="str">
        <f t="shared" si="1"/>
        <v>PILAS Y BATERIAS</v>
      </c>
    </row>
    <row r="57" spans="1:12" x14ac:dyDescent="0.25">
      <c r="A57" s="15">
        <v>49</v>
      </c>
      <c r="B57" s="15" t="s">
        <v>75</v>
      </c>
      <c r="D57" s="15">
        <v>51</v>
      </c>
      <c r="E57" s="15" t="s">
        <v>71</v>
      </c>
      <c r="G57" t="str">
        <f t="shared" si="0"/>
        <v>tasas aeroportuarias</v>
      </c>
      <c r="J57" s="10"/>
    </row>
    <row r="58" spans="1:12" x14ac:dyDescent="0.25">
      <c r="A58" s="15">
        <v>50</v>
      </c>
      <c r="B58" s="15" t="s">
        <v>76</v>
      </c>
      <c r="D58" s="15">
        <v>51</v>
      </c>
      <c r="E58" s="15" t="s">
        <v>71</v>
      </c>
      <c r="G58" t="str">
        <f t="shared" si="0"/>
        <v>transporte carga en semovientes</v>
      </c>
      <c r="I58" s="1" t="s">
        <v>123</v>
      </c>
      <c r="J58" s="2"/>
    </row>
    <row r="59" spans="1:12" x14ac:dyDescent="0.25">
      <c r="A59" s="15">
        <v>51</v>
      </c>
      <c r="B59" s="15" t="s">
        <v>77</v>
      </c>
      <c r="D59" s="15">
        <v>51</v>
      </c>
      <c r="E59" s="15" t="s">
        <v>71</v>
      </c>
      <c r="G59" t="str">
        <f t="shared" si="0"/>
        <v>servicio de transportes contratado</v>
      </c>
      <c r="H59" s="2"/>
      <c r="I59" s="2"/>
      <c r="J59" s="7" t="s">
        <v>124</v>
      </c>
    </row>
    <row r="60" spans="1:12" x14ac:dyDescent="0.25">
      <c r="A60" s="15">
        <v>52</v>
      </c>
      <c r="B60" s="15" t="s">
        <v>78</v>
      </c>
      <c r="D60" s="15">
        <v>51</v>
      </c>
      <c r="E60" s="15" t="s">
        <v>71</v>
      </c>
      <c r="G60" t="str">
        <f t="shared" si="0"/>
        <v>peajes en comision</v>
      </c>
      <c r="H60" s="2"/>
      <c r="I60" s="2"/>
      <c r="J60" s="7" t="s">
        <v>125</v>
      </c>
    </row>
    <row r="61" spans="1:12" x14ac:dyDescent="0.25">
      <c r="A61" s="15">
        <v>53</v>
      </c>
      <c r="B61" s="15" t="s">
        <v>79</v>
      </c>
      <c r="D61" s="15">
        <v>51</v>
      </c>
      <c r="E61" s="15" t="s">
        <v>71</v>
      </c>
      <c r="G61" t="str">
        <f t="shared" si="0"/>
        <v>parqueaderos en comision</v>
      </c>
      <c r="H61" s="2"/>
      <c r="I61" s="2"/>
      <c r="J61" s="7" t="s">
        <v>126</v>
      </c>
    </row>
    <row r="62" spans="1:12" x14ac:dyDescent="0.25">
      <c r="A62" s="15">
        <v>54</v>
      </c>
      <c r="B62" s="15" t="s">
        <v>80</v>
      </c>
      <c r="D62" s="15">
        <v>51</v>
      </c>
      <c r="E62" s="15" t="s">
        <v>71</v>
      </c>
      <c r="G62" t="str">
        <f t="shared" si="0"/>
        <v>transporte y manutencion</v>
      </c>
      <c r="H62" s="2"/>
      <c r="I62" s="2"/>
      <c r="J62" s="11" t="s">
        <v>127</v>
      </c>
    </row>
    <row r="63" spans="1:12" x14ac:dyDescent="0.25">
      <c r="A63" s="15" t="s">
        <v>14</v>
      </c>
      <c r="B63" s="15" t="s">
        <v>15</v>
      </c>
      <c r="C63" s="15" t="s">
        <v>16</v>
      </c>
      <c r="D63" s="15" t="s">
        <v>17</v>
      </c>
      <c r="E63" s="15" t="s">
        <v>18</v>
      </c>
      <c r="H63" s="2"/>
      <c r="I63" s="2"/>
      <c r="J63" s="7" t="s">
        <v>128</v>
      </c>
    </row>
    <row r="64" spans="1:12" x14ac:dyDescent="0.25">
      <c r="A64" s="15" t="s">
        <v>81</v>
      </c>
      <c r="H64" s="2"/>
      <c r="I64" s="2"/>
      <c r="J64" s="7" t="s">
        <v>129</v>
      </c>
    </row>
    <row r="65" spans="1:12" x14ac:dyDescent="0.25">
      <c r="A65" s="15" t="s">
        <v>82</v>
      </c>
      <c r="H65" s="2"/>
      <c r="I65" s="2"/>
      <c r="J65" s="7" t="s">
        <v>130</v>
      </c>
    </row>
    <row r="66" spans="1:12" x14ac:dyDescent="0.25">
      <c r="H66" s="2"/>
      <c r="I66" s="2"/>
      <c r="J66" s="7" t="s">
        <v>131</v>
      </c>
    </row>
    <row r="67" spans="1:12" x14ac:dyDescent="0.25">
      <c r="H67" s="2"/>
      <c r="I67" s="2"/>
      <c r="J67" s="7" t="s">
        <v>132</v>
      </c>
    </row>
    <row r="68" spans="1:12" x14ac:dyDescent="0.25">
      <c r="H68" s="2"/>
      <c r="I68" s="2"/>
      <c r="J68" s="7" t="s">
        <v>133</v>
      </c>
      <c r="K68">
        <v>4</v>
      </c>
      <c r="L68" t="str">
        <f t="shared" si="1"/>
        <v>MANTENIMIENTO DE VEHICULOS Y EQUIPOS</v>
      </c>
    </row>
    <row r="69" spans="1:12" x14ac:dyDescent="0.25">
      <c r="H69" s="2"/>
      <c r="I69" s="2"/>
      <c r="J69" s="7" t="s">
        <v>133</v>
      </c>
      <c r="K69">
        <v>5</v>
      </c>
      <c r="L69" t="str">
        <f t="shared" si="1"/>
        <v>DESPINCHADAS</v>
      </c>
    </row>
    <row r="70" spans="1:12" x14ac:dyDescent="0.25">
      <c r="H70" s="2"/>
      <c r="I70" s="2"/>
      <c r="J70" s="7" t="s">
        <v>133</v>
      </c>
      <c r="K70">
        <v>6</v>
      </c>
      <c r="L70" t="str">
        <f t="shared" si="1"/>
        <v>REPUESTOS CON MANO DE OBRA</v>
      </c>
    </row>
    <row r="71" spans="1:12" x14ac:dyDescent="0.25">
      <c r="H71" s="2"/>
      <c r="I71" s="2"/>
      <c r="J71" s="7" t="s">
        <v>133</v>
      </c>
      <c r="K71">
        <v>7</v>
      </c>
      <c r="L71" t="str">
        <f t="shared" si="1"/>
        <v>OTROS MANTENIMIENTOS</v>
      </c>
    </row>
    <row r="72" spans="1:12" x14ac:dyDescent="0.25">
      <c r="H72" s="2"/>
      <c r="I72" s="2"/>
      <c r="J72" s="7" t="s">
        <v>134</v>
      </c>
    </row>
    <row r="73" spans="1:12" x14ac:dyDescent="0.25">
      <c r="I73" s="1" t="s">
        <v>63</v>
      </c>
      <c r="J73" s="2"/>
    </row>
    <row r="74" spans="1:12" x14ac:dyDescent="0.25">
      <c r="H74" s="2"/>
      <c r="I74" s="2"/>
      <c r="J74" s="7" t="s">
        <v>135</v>
      </c>
    </row>
    <row r="75" spans="1:12" x14ac:dyDescent="0.25">
      <c r="H75" s="2"/>
      <c r="I75" s="2"/>
      <c r="J75" s="7" t="s">
        <v>136</v>
      </c>
      <c r="K75">
        <v>40</v>
      </c>
      <c r="L75" t="str">
        <f t="shared" si="1"/>
        <v>SERVICIO DE CORREO</v>
      </c>
    </row>
    <row r="76" spans="1:12" x14ac:dyDescent="0.25">
      <c r="H76" s="2"/>
      <c r="I76" s="2"/>
      <c r="J76" s="7" t="s">
        <v>137</v>
      </c>
      <c r="K76">
        <v>42</v>
      </c>
      <c r="L76" t="str">
        <f t="shared" si="1"/>
        <v>ENVIO MUESTRAS-FLETES, EMBALAJES</v>
      </c>
    </row>
    <row r="77" spans="1:12" x14ac:dyDescent="0.25">
      <c r="H77" s="2"/>
      <c r="I77" s="2"/>
      <c r="J77" s="7" t="s">
        <v>138</v>
      </c>
    </row>
    <row r="78" spans="1:12" x14ac:dyDescent="0.25">
      <c r="H78" s="2"/>
      <c r="I78" s="2"/>
      <c r="J78" s="7" t="s">
        <v>139</v>
      </c>
      <c r="K78">
        <v>41</v>
      </c>
      <c r="L78" t="str">
        <f t="shared" si="1"/>
        <v>SERVICIO TELEFONICO, FAX Y SIMILARES</v>
      </c>
    </row>
    <row r="79" spans="1:12" x14ac:dyDescent="0.25">
      <c r="H79" s="2"/>
      <c r="I79" s="2"/>
      <c r="J79" s="7"/>
      <c r="K79">
        <v>43</v>
      </c>
      <c r="L79" t="str">
        <f t="shared" si="1"/>
        <v>CORREO ELECTRONICO</v>
      </c>
    </row>
    <row r="80" spans="1:12" x14ac:dyDescent="0.25">
      <c r="H80" s="2"/>
      <c r="I80" s="2"/>
      <c r="J80" s="7" t="s">
        <v>140</v>
      </c>
    </row>
    <row r="81" spans="8:12" x14ac:dyDescent="0.25">
      <c r="H81" s="2"/>
      <c r="I81" s="2"/>
      <c r="J81" s="7" t="s">
        <v>141</v>
      </c>
      <c r="K81">
        <v>39</v>
      </c>
      <c r="L81" t="str">
        <f t="shared" si="1"/>
        <v>TRANSPORTE TAXIS (PERIMETRO URBANO)</v>
      </c>
    </row>
    <row r="82" spans="8:12" x14ac:dyDescent="0.25">
      <c r="H82" s="2"/>
      <c r="I82" s="2"/>
      <c r="J82" s="7" t="s">
        <v>142</v>
      </c>
    </row>
    <row r="83" spans="8:12" x14ac:dyDescent="0.25">
      <c r="I83" s="1" t="s">
        <v>143</v>
      </c>
      <c r="J83" s="2"/>
    </row>
    <row r="84" spans="8:12" x14ac:dyDescent="0.25">
      <c r="H84" s="2"/>
      <c r="I84" s="2"/>
      <c r="J84" s="7" t="s">
        <v>144</v>
      </c>
    </row>
    <row r="85" spans="8:12" x14ac:dyDescent="0.25">
      <c r="H85" s="2"/>
      <c r="I85" s="2"/>
      <c r="J85" s="7" t="s">
        <v>145</v>
      </c>
    </row>
    <row r="86" spans="8:12" x14ac:dyDescent="0.25">
      <c r="H86" s="2"/>
      <c r="I86" s="2"/>
      <c r="J86" s="7" t="s">
        <v>146</v>
      </c>
    </row>
    <row r="87" spans="8:12" x14ac:dyDescent="0.25">
      <c r="H87" s="2"/>
      <c r="I87" s="2"/>
      <c r="J87" s="7" t="s">
        <v>147</v>
      </c>
      <c r="K87">
        <v>31</v>
      </c>
      <c r="L87" t="str">
        <f t="shared" si="1"/>
        <v>FOTOCOPIAS</v>
      </c>
    </row>
    <row r="88" spans="8:12" x14ac:dyDescent="0.25">
      <c r="H88" s="2"/>
      <c r="I88" s="2"/>
      <c r="J88" s="7" t="s">
        <v>147</v>
      </c>
      <c r="K88">
        <v>34</v>
      </c>
      <c r="L88" t="str">
        <f t="shared" si="1"/>
        <v>PLOTEO DE MAPAS</v>
      </c>
    </row>
    <row r="89" spans="8:12" x14ac:dyDescent="0.25">
      <c r="H89" s="2"/>
      <c r="I89" s="2"/>
      <c r="J89" s="7"/>
    </row>
    <row r="90" spans="8:12" x14ac:dyDescent="0.25">
      <c r="H90" s="2"/>
      <c r="I90" s="2"/>
      <c r="J90" s="7"/>
    </row>
    <row r="91" spans="8:12" x14ac:dyDescent="0.25">
      <c r="I91" s="1" t="s">
        <v>148</v>
      </c>
      <c r="J91" s="2"/>
    </row>
    <row r="92" spans="8:12" x14ac:dyDescent="0.25">
      <c r="H92" s="2"/>
      <c r="I92" s="2"/>
      <c r="J92" s="7" t="s">
        <v>149</v>
      </c>
    </row>
    <row r="93" spans="8:12" x14ac:dyDescent="0.25">
      <c r="H93" s="2"/>
      <c r="I93" s="2"/>
      <c r="J93" s="7" t="s">
        <v>150</v>
      </c>
    </row>
    <row r="94" spans="8:12" x14ac:dyDescent="0.25">
      <c r="H94" s="2"/>
      <c r="I94" s="2"/>
      <c r="J94" s="7" t="s">
        <v>151</v>
      </c>
    </row>
    <row r="95" spans="8:12" x14ac:dyDescent="0.25">
      <c r="H95" s="2"/>
      <c r="I95" s="2"/>
      <c r="J95" s="7" t="s">
        <v>152</v>
      </c>
    </row>
    <row r="96" spans="8:12" x14ac:dyDescent="0.25">
      <c r="H96" s="2"/>
      <c r="I96" s="2"/>
      <c r="J96" s="7" t="s">
        <v>153</v>
      </c>
    </row>
    <row r="97" spans="8:10" x14ac:dyDescent="0.25">
      <c r="H97" s="2"/>
      <c r="I97" s="2"/>
      <c r="J97" s="7" t="s">
        <v>154</v>
      </c>
    </row>
    <row r="98" spans="8:10" x14ac:dyDescent="0.25">
      <c r="H98" s="2"/>
      <c r="I98" s="2"/>
      <c r="J98" s="7" t="s">
        <v>155</v>
      </c>
    </row>
    <row r="99" spans="8:10" x14ac:dyDescent="0.25">
      <c r="I99" s="1" t="s">
        <v>156</v>
      </c>
      <c r="J99" s="2"/>
    </row>
    <row r="100" spans="8:10" x14ac:dyDescent="0.25">
      <c r="H100" s="2"/>
      <c r="I100" s="2"/>
      <c r="J100" s="7" t="s">
        <v>157</v>
      </c>
    </row>
    <row r="101" spans="8:10" x14ac:dyDescent="0.25">
      <c r="H101" s="2"/>
      <c r="I101" s="2"/>
      <c r="J101" s="7" t="s">
        <v>158</v>
      </c>
    </row>
    <row r="102" spans="8:10" x14ac:dyDescent="0.25">
      <c r="H102" s="2"/>
      <c r="I102" s="2"/>
      <c r="J102" s="7" t="s">
        <v>159</v>
      </c>
    </row>
    <row r="103" spans="8:10" x14ac:dyDescent="0.25">
      <c r="H103" s="2"/>
      <c r="I103" s="2"/>
      <c r="J103" s="7" t="s">
        <v>160</v>
      </c>
    </row>
    <row r="104" spans="8:10" x14ac:dyDescent="0.25">
      <c r="H104" s="2"/>
      <c r="I104" s="2"/>
      <c r="J104" s="7" t="s">
        <v>161</v>
      </c>
    </row>
    <row r="105" spans="8:10" x14ac:dyDescent="0.25">
      <c r="H105" s="2"/>
      <c r="I105" s="2"/>
      <c r="J105" s="7" t="s">
        <v>162</v>
      </c>
    </row>
    <row r="106" spans="8:10" x14ac:dyDescent="0.25">
      <c r="H106" s="2"/>
      <c r="I106" s="2"/>
      <c r="J106" s="7" t="s">
        <v>163</v>
      </c>
    </row>
    <row r="107" spans="8:10" x14ac:dyDescent="0.25">
      <c r="H107" s="2"/>
      <c r="I107" s="2"/>
      <c r="J107" s="7" t="s">
        <v>164</v>
      </c>
    </row>
    <row r="108" spans="8:10" x14ac:dyDescent="0.25">
      <c r="H108" s="2"/>
      <c r="I108" s="2"/>
      <c r="J108" s="7" t="s">
        <v>165</v>
      </c>
    </row>
    <row r="109" spans="8:10" x14ac:dyDescent="0.25">
      <c r="H109" s="2"/>
      <c r="I109" s="2"/>
      <c r="J109" s="7" t="s">
        <v>166</v>
      </c>
    </row>
    <row r="110" spans="8:10" x14ac:dyDescent="0.25">
      <c r="H110" s="2"/>
      <c r="I110" s="2"/>
      <c r="J110" s="7" t="s">
        <v>167</v>
      </c>
    </row>
    <row r="111" spans="8:10" x14ac:dyDescent="0.25">
      <c r="H111" s="2"/>
      <c r="I111" s="2"/>
      <c r="J111" s="7" t="s">
        <v>168</v>
      </c>
    </row>
    <row r="112" spans="8:10" x14ac:dyDescent="0.25">
      <c r="I112" s="1" t="s">
        <v>58</v>
      </c>
      <c r="J112" s="2"/>
    </row>
    <row r="113" spans="8:12" x14ac:dyDescent="0.25">
      <c r="H113" s="2"/>
      <c r="I113" s="2"/>
      <c r="J113" s="7" t="s">
        <v>169</v>
      </c>
      <c r="K113">
        <v>36</v>
      </c>
      <c r="L113" t="str">
        <f>VLOOKUP(K113,$A$9:$B$62,2,FALSE)</f>
        <v>ALQUILER EQUIPOS DE CAMPO</v>
      </c>
    </row>
    <row r="114" spans="8:12" x14ac:dyDescent="0.25">
      <c r="H114" s="2"/>
      <c r="I114" s="2"/>
      <c r="J114" s="7" t="s">
        <v>170</v>
      </c>
      <c r="K114">
        <v>37</v>
      </c>
      <c r="L114" t="str">
        <f>VLOOKUP(K114,$A$9:$B$62,2,FALSE)</f>
        <v>ALQUILER BODEGAS, STAND, SALON</v>
      </c>
    </row>
    <row r="115" spans="8:12" x14ac:dyDescent="0.25">
      <c r="I115" s="1" t="s">
        <v>171</v>
      </c>
      <c r="J115" s="2"/>
    </row>
    <row r="116" spans="8:12" x14ac:dyDescent="0.25">
      <c r="H116" s="2"/>
      <c r="I116" s="2"/>
      <c r="J116" s="7" t="s">
        <v>172</v>
      </c>
    </row>
    <row r="117" spans="8:12" x14ac:dyDescent="0.25">
      <c r="H117" s="2"/>
      <c r="I117" s="2"/>
      <c r="J117" s="7" t="s">
        <v>173</v>
      </c>
      <c r="K117">
        <v>1</v>
      </c>
      <c r="L117" t="str">
        <f t="shared" ref="L117:L122" si="2">VLOOKUP(K117,$A$9:$B$62,2,FALSE)</f>
        <v>VIATICOS</v>
      </c>
    </row>
    <row r="118" spans="8:12" x14ac:dyDescent="0.25">
      <c r="H118" s="2"/>
      <c r="I118" s="2"/>
      <c r="J118" s="7" t="s">
        <v>173</v>
      </c>
      <c r="K118">
        <v>2</v>
      </c>
      <c r="L118" t="str">
        <f t="shared" si="2"/>
        <v>TRANSPORTE AEREO</v>
      </c>
    </row>
    <row r="119" spans="8:12" x14ac:dyDescent="0.25">
      <c r="H119" s="2"/>
      <c r="I119" s="2"/>
      <c r="J119" s="7" t="s">
        <v>173</v>
      </c>
      <c r="K119">
        <v>3</v>
      </c>
      <c r="L119" t="str">
        <f t="shared" si="2"/>
        <v>TRANSPORTE TAXI ENTRE AEROPUERTO O TERMINAL</v>
      </c>
    </row>
    <row r="120" spans="8:12" x14ac:dyDescent="0.25">
      <c r="H120" s="2"/>
      <c r="I120" s="2"/>
      <c r="J120" s="7" t="s">
        <v>173</v>
      </c>
      <c r="K120">
        <v>45</v>
      </c>
      <c r="L120" t="str">
        <f t="shared" si="2"/>
        <v>TRANSPORTE INTERMUNICIPAL</v>
      </c>
    </row>
    <row r="121" spans="8:12" x14ac:dyDescent="0.25">
      <c r="H121" s="2"/>
      <c r="I121" s="2"/>
      <c r="J121" s="7" t="s">
        <v>173</v>
      </c>
      <c r="K121">
        <v>46</v>
      </c>
      <c r="L121" t="str">
        <f t="shared" si="2"/>
        <v>TRANSPORTE DE CARGA</v>
      </c>
    </row>
    <row r="122" spans="8:12" x14ac:dyDescent="0.25">
      <c r="H122" s="2"/>
      <c r="I122" s="2"/>
      <c r="J122" s="7" t="s">
        <v>173</v>
      </c>
      <c r="K122">
        <v>54</v>
      </c>
      <c r="L122" t="str">
        <f t="shared" si="2"/>
        <v>TRANSPORTE Y MANUTENCION</v>
      </c>
    </row>
    <row r="123" spans="8:12" x14ac:dyDescent="0.25">
      <c r="H123" s="2"/>
      <c r="I123" s="2"/>
      <c r="J123" s="7"/>
    </row>
    <row r="124" spans="8:12" x14ac:dyDescent="0.25">
      <c r="H124" s="2"/>
      <c r="I124" s="2"/>
      <c r="J124" s="7"/>
    </row>
    <row r="125" spans="8:12" x14ac:dyDescent="0.25">
      <c r="H125" s="2"/>
      <c r="I125" s="2"/>
      <c r="J125" s="7"/>
    </row>
    <row r="126" spans="8:12" x14ac:dyDescent="0.25">
      <c r="I126" s="1" t="s">
        <v>174</v>
      </c>
      <c r="J126" s="2"/>
    </row>
    <row r="127" spans="8:12" x14ac:dyDescent="0.25">
      <c r="H127" s="2"/>
      <c r="I127" s="2"/>
      <c r="J127" s="7" t="s">
        <v>175</v>
      </c>
    </row>
    <row r="128" spans="8:12" x14ac:dyDescent="0.25">
      <c r="H128" s="2"/>
      <c r="I128" s="2"/>
      <c r="J128" s="7" t="s">
        <v>176</v>
      </c>
    </row>
    <row r="129" spans="8:12" x14ac:dyDescent="0.25">
      <c r="H129" s="2"/>
      <c r="I129" s="2"/>
      <c r="J129" s="7" t="s">
        <v>177</v>
      </c>
    </row>
    <row r="130" spans="8:12" x14ac:dyDescent="0.25">
      <c r="I130" s="8" t="s">
        <v>178</v>
      </c>
      <c r="J130" s="3"/>
    </row>
    <row r="131" spans="8:12" x14ac:dyDescent="0.25">
      <c r="H131" s="8"/>
      <c r="J131" s="7" t="s">
        <v>179</v>
      </c>
    </row>
    <row r="132" spans="8:12" x14ac:dyDescent="0.25">
      <c r="I132" s="8"/>
      <c r="J132" s="7" t="s">
        <v>180</v>
      </c>
    </row>
    <row r="133" spans="8:12" x14ac:dyDescent="0.25">
      <c r="I133" s="1" t="s">
        <v>181</v>
      </c>
      <c r="J133" s="1" t="s">
        <v>181</v>
      </c>
      <c r="K133">
        <v>32</v>
      </c>
      <c r="L133" t="str">
        <f>VLOOKUP(K133,$A$9:$B$62,2,FALSE)</f>
        <v>AUTENTICACIONES-SELLOS</v>
      </c>
    </row>
    <row r="134" spans="8:12" x14ac:dyDescent="0.25">
      <c r="I134" s="1"/>
      <c r="J134" s="1" t="s">
        <v>181</v>
      </c>
      <c r="K134">
        <v>33</v>
      </c>
      <c r="L134" t="str">
        <f>VLOOKUP(K134,$A$9:$B$62,2,FALSE)</f>
        <v>GASTOS NOTARIALES</v>
      </c>
    </row>
    <row r="135" spans="8:12" x14ac:dyDescent="0.25">
      <c r="I135" s="1" t="s">
        <v>182</v>
      </c>
      <c r="J135" s="12"/>
    </row>
    <row r="136" spans="8:12" x14ac:dyDescent="0.25">
      <c r="H136" s="2"/>
      <c r="I136" s="2"/>
      <c r="J136" s="13" t="s">
        <v>183</v>
      </c>
    </row>
    <row r="137" spans="8:12" x14ac:dyDescent="0.25">
      <c r="H137" s="2"/>
      <c r="I137" s="2"/>
      <c r="J137" s="14" t="s">
        <v>184</v>
      </c>
    </row>
    <row r="138" spans="8:12" x14ac:dyDescent="0.25">
      <c r="H138" s="2"/>
      <c r="I138" s="2"/>
      <c r="J138" s="14" t="s">
        <v>185</v>
      </c>
    </row>
    <row r="139" spans="8:12" x14ac:dyDescent="0.25">
      <c r="H139" s="2"/>
      <c r="I139" s="2"/>
      <c r="J139" s="13" t="s">
        <v>186</v>
      </c>
    </row>
    <row r="140" spans="8:12" x14ac:dyDescent="0.25">
      <c r="H140" s="2"/>
      <c r="I140" s="2"/>
      <c r="J140" s="13" t="s">
        <v>187</v>
      </c>
    </row>
    <row r="141" spans="8:12" x14ac:dyDescent="0.25">
      <c r="H141" s="2"/>
      <c r="I141" s="2"/>
      <c r="J141" s="13" t="s">
        <v>188</v>
      </c>
    </row>
    <row r="142" spans="8:12" x14ac:dyDescent="0.25">
      <c r="H142" s="2"/>
      <c r="I142" s="2"/>
      <c r="J142" s="14" t="s">
        <v>189</v>
      </c>
    </row>
    <row r="143" spans="8:12" x14ac:dyDescent="0.25">
      <c r="H143" s="2"/>
      <c r="I143" s="2"/>
      <c r="J143" s="13" t="s">
        <v>190</v>
      </c>
    </row>
    <row r="144" spans="8:12" x14ac:dyDescent="0.25">
      <c r="I144" s="8" t="s">
        <v>191</v>
      </c>
      <c r="J144" s="9"/>
    </row>
    <row r="145" spans="9:12" x14ac:dyDescent="0.25">
      <c r="J145" s="5" t="s">
        <v>192</v>
      </c>
      <c r="K145">
        <v>23</v>
      </c>
      <c r="L145" t="str">
        <f>VLOOKUP(K145,$A$9:$B$62,2,FALSE)</f>
        <v>ALIMENTOS Y REFRIGERIOS</v>
      </c>
    </row>
    <row r="146" spans="9:12" x14ac:dyDescent="0.25">
      <c r="J146" s="8" t="s">
        <v>193</v>
      </c>
      <c r="K146">
        <v>35</v>
      </c>
      <c r="L146" t="str">
        <f>VLOOKUP(K146,$A$9:$B$62,2,FALSE)</f>
        <v>SERVICIO DE GRUA</v>
      </c>
    </row>
    <row r="147" spans="9:12" x14ac:dyDescent="0.25">
      <c r="J147" s="8" t="s">
        <v>193</v>
      </c>
      <c r="K147">
        <v>34</v>
      </c>
      <c r="L147" t="str">
        <f>VLOOKUP(K147,$A$9:$B$62,2,FALSE)</f>
        <v>PLOTEO DE MAPAS</v>
      </c>
    </row>
    <row r="148" spans="9:12" x14ac:dyDescent="0.25">
      <c r="J148" s="5"/>
    </row>
    <row r="149" spans="9:12" x14ac:dyDescent="0.25">
      <c r="I149" s="8" t="s">
        <v>61</v>
      </c>
      <c r="K149">
        <v>38</v>
      </c>
      <c r="L149" t="str">
        <f>VLOOKUP(K149,$A$9:$B$62,2,FALSE)</f>
        <v>JORNALES</v>
      </c>
    </row>
    <row r="150" spans="9:12" x14ac:dyDescent="0.25">
      <c r="I150" s="8" t="s">
        <v>194</v>
      </c>
      <c r="K150">
        <v>30</v>
      </c>
      <c r="L150" t="str">
        <f>VLOOKUP(K150,$A$9:$B$62,2,FALSE)</f>
        <v>ANALISIS DE LABORATORIO</v>
      </c>
    </row>
  </sheetData>
  <phoneticPr fontId="2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view="pageBreakPreview" zoomScale="60" zoomScaleNormal="70" workbookViewId="0">
      <selection activeCell="A3" sqref="A3:H3"/>
    </sheetView>
  </sheetViews>
  <sheetFormatPr baseColWidth="10" defaultRowHeight="15" x14ac:dyDescent="0.25"/>
  <cols>
    <col min="1" max="1" width="27.5703125" style="169" customWidth="1"/>
    <col min="2" max="4" width="27.5703125" style="169" hidden="1" customWidth="1"/>
    <col min="5" max="5" width="24.28515625" style="169" customWidth="1"/>
    <col min="6" max="6" width="73" style="184" customWidth="1"/>
    <col min="7" max="7" width="34.140625" style="169" customWidth="1"/>
    <col min="8" max="8" width="23.140625" style="169" customWidth="1"/>
    <col min="9" max="16384" width="11.42578125" style="169"/>
  </cols>
  <sheetData>
    <row r="1" spans="1:8" ht="15.75" x14ac:dyDescent="0.25">
      <c r="A1" s="265" t="s">
        <v>231</v>
      </c>
      <c r="B1" s="265"/>
      <c r="C1" s="265"/>
      <c r="D1" s="265"/>
      <c r="E1" s="265"/>
      <c r="F1" s="265"/>
      <c r="G1" s="265"/>
      <c r="H1" s="265"/>
    </row>
    <row r="2" spans="1:8" ht="15.75" x14ac:dyDescent="0.25">
      <c r="A2" s="265" t="s">
        <v>401</v>
      </c>
      <c r="B2" s="265"/>
      <c r="C2" s="265"/>
      <c r="D2" s="265"/>
      <c r="E2" s="265"/>
      <c r="F2" s="265"/>
      <c r="G2" s="265"/>
      <c r="H2" s="265"/>
    </row>
    <row r="3" spans="1:8" ht="15.75" x14ac:dyDescent="0.25">
      <c r="A3" s="265" t="s">
        <v>337</v>
      </c>
      <c r="B3" s="265"/>
      <c r="C3" s="265"/>
      <c r="D3" s="265"/>
      <c r="E3" s="265"/>
      <c r="F3" s="265"/>
      <c r="G3" s="265"/>
      <c r="H3" s="265"/>
    </row>
    <row r="4" spans="1:8" ht="15.75" x14ac:dyDescent="0.25">
      <c r="A4" s="265" t="s">
        <v>232</v>
      </c>
      <c r="B4" s="265"/>
      <c r="C4" s="265"/>
      <c r="D4" s="265"/>
      <c r="E4" s="265"/>
      <c r="F4" s="265"/>
      <c r="G4" s="265"/>
      <c r="H4" s="265"/>
    </row>
    <row r="6" spans="1:8" s="33" customFormat="1" ht="45.75" customHeight="1" thickBot="1" x14ac:dyDescent="0.3">
      <c r="A6" s="187" t="s">
        <v>233</v>
      </c>
      <c r="B6" s="187"/>
      <c r="C6" s="187"/>
      <c r="D6" s="187"/>
      <c r="E6" s="187" t="s">
        <v>234</v>
      </c>
      <c r="F6" s="187" t="s">
        <v>235</v>
      </c>
      <c r="G6" s="187" t="s">
        <v>224</v>
      </c>
      <c r="H6" s="32" t="s">
        <v>236</v>
      </c>
    </row>
    <row r="7" spans="1:8" ht="38.25" customHeight="1" x14ac:dyDescent="0.25">
      <c r="A7" s="266" t="s">
        <v>237</v>
      </c>
      <c r="B7" s="189" t="s">
        <v>238</v>
      </c>
      <c r="C7" s="189" t="s">
        <v>239</v>
      </c>
      <c r="D7" s="189" t="s">
        <v>240</v>
      </c>
      <c r="E7" s="190" t="s">
        <v>241</v>
      </c>
      <c r="F7" s="177" t="s">
        <v>237</v>
      </c>
      <c r="G7" s="191" t="s">
        <v>242</v>
      </c>
      <c r="H7" s="255" t="s">
        <v>215</v>
      </c>
    </row>
    <row r="8" spans="1:8" ht="38.25" customHeight="1" x14ac:dyDescent="0.25">
      <c r="A8" s="267"/>
      <c r="B8" s="34" t="s">
        <v>238</v>
      </c>
      <c r="C8" s="34" t="s">
        <v>239</v>
      </c>
      <c r="D8" s="34" t="s">
        <v>240</v>
      </c>
      <c r="E8" s="94" t="s">
        <v>244</v>
      </c>
      <c r="F8" s="171" t="s">
        <v>197</v>
      </c>
      <c r="G8" s="192" t="s">
        <v>245</v>
      </c>
      <c r="H8" s="256"/>
    </row>
    <row r="9" spans="1:8" ht="38.25" customHeight="1" x14ac:dyDescent="0.25">
      <c r="A9" s="267"/>
      <c r="B9" s="34" t="s">
        <v>238</v>
      </c>
      <c r="C9" s="34" t="s">
        <v>239</v>
      </c>
      <c r="D9" s="34" t="s">
        <v>240</v>
      </c>
      <c r="E9" s="94" t="s">
        <v>246</v>
      </c>
      <c r="F9" s="170" t="s">
        <v>247</v>
      </c>
      <c r="G9" s="192" t="s">
        <v>248</v>
      </c>
      <c r="H9" s="256"/>
    </row>
    <row r="10" spans="1:8" ht="38.25" customHeight="1" thickBot="1" x14ac:dyDescent="0.3">
      <c r="A10" s="268"/>
      <c r="B10" s="193" t="s">
        <v>238</v>
      </c>
      <c r="C10" s="193" t="s">
        <v>239</v>
      </c>
      <c r="D10" s="193" t="s">
        <v>240</v>
      </c>
      <c r="E10" s="194" t="s">
        <v>249</v>
      </c>
      <c r="F10" s="193" t="s">
        <v>250</v>
      </c>
      <c r="G10" s="195" t="s">
        <v>251</v>
      </c>
      <c r="H10" s="256"/>
    </row>
    <row r="11" spans="1:8" ht="38.25" customHeight="1" x14ac:dyDescent="0.25">
      <c r="A11" s="247"/>
      <c r="B11" s="196"/>
      <c r="C11" s="196"/>
      <c r="D11" s="196"/>
      <c r="E11" s="190" t="s">
        <v>257</v>
      </c>
      <c r="F11" s="248" t="s">
        <v>394</v>
      </c>
      <c r="G11" s="249" t="s">
        <v>393</v>
      </c>
      <c r="H11" s="256"/>
    </row>
    <row r="12" spans="1:8" ht="38.25" customHeight="1" x14ac:dyDescent="0.25">
      <c r="A12" s="259" t="s">
        <v>390</v>
      </c>
      <c r="B12" s="172" t="s">
        <v>254</v>
      </c>
      <c r="C12" s="172" t="s">
        <v>255</v>
      </c>
      <c r="D12" s="172" t="s">
        <v>256</v>
      </c>
      <c r="E12" s="95" t="s">
        <v>258</v>
      </c>
      <c r="F12" s="34" t="s">
        <v>259</v>
      </c>
      <c r="G12" s="200" t="s">
        <v>211</v>
      </c>
      <c r="H12" s="256"/>
    </row>
    <row r="13" spans="1:8" ht="38.25" customHeight="1" x14ac:dyDescent="0.25">
      <c r="A13" s="267"/>
      <c r="B13" s="172"/>
      <c r="C13" s="172"/>
      <c r="D13" s="172"/>
      <c r="E13" s="95" t="s">
        <v>260</v>
      </c>
      <c r="F13" s="34" t="s">
        <v>367</v>
      </c>
      <c r="G13" s="198" t="s">
        <v>308</v>
      </c>
      <c r="H13" s="256"/>
    </row>
    <row r="14" spans="1:8" ht="38.25" customHeight="1" x14ac:dyDescent="0.25">
      <c r="A14" s="267"/>
      <c r="B14" s="172"/>
      <c r="C14" s="172"/>
      <c r="D14" s="172"/>
      <c r="E14" s="95" t="s">
        <v>261</v>
      </c>
      <c r="F14" s="34" t="s">
        <v>262</v>
      </c>
      <c r="G14" s="192" t="s">
        <v>229</v>
      </c>
      <c r="H14" s="256"/>
    </row>
    <row r="15" spans="1:8" ht="38.25" customHeight="1" x14ac:dyDescent="0.25">
      <c r="A15" s="267"/>
      <c r="B15" s="172"/>
      <c r="C15" s="172"/>
      <c r="D15" s="172"/>
      <c r="E15" s="199" t="s">
        <v>373</v>
      </c>
      <c r="F15" s="95" t="s">
        <v>391</v>
      </c>
      <c r="G15" s="200" t="s">
        <v>253</v>
      </c>
      <c r="H15" s="256"/>
    </row>
    <row r="16" spans="1:8" ht="38.25" customHeight="1" thickBot="1" x14ac:dyDescent="0.3">
      <c r="A16" s="267"/>
      <c r="B16" s="172"/>
      <c r="C16" s="172"/>
      <c r="D16" s="172"/>
      <c r="E16" s="166" t="s">
        <v>378</v>
      </c>
      <c r="F16" s="186" t="s">
        <v>392</v>
      </c>
      <c r="G16" s="252" t="s">
        <v>252</v>
      </c>
      <c r="H16" s="256"/>
    </row>
    <row r="17" spans="1:8" ht="38.25" customHeight="1" x14ac:dyDescent="0.25">
      <c r="A17" s="258" t="s">
        <v>225</v>
      </c>
      <c r="B17" s="189" t="s">
        <v>238</v>
      </c>
      <c r="C17" s="189" t="s">
        <v>239</v>
      </c>
      <c r="D17" s="189" t="s">
        <v>240</v>
      </c>
      <c r="E17" s="197" t="s">
        <v>264</v>
      </c>
      <c r="F17" s="250" t="s">
        <v>220</v>
      </c>
      <c r="G17" s="251" t="s">
        <v>395</v>
      </c>
      <c r="H17" s="256"/>
    </row>
    <row r="18" spans="1:8" ht="38.25" customHeight="1" x14ac:dyDescent="0.25">
      <c r="A18" s="259"/>
      <c r="B18" s="34" t="s">
        <v>238</v>
      </c>
      <c r="C18" s="34" t="s">
        <v>239</v>
      </c>
      <c r="D18" s="34" t="s">
        <v>240</v>
      </c>
      <c r="E18" s="95" t="s">
        <v>265</v>
      </c>
      <c r="F18" s="34" t="s">
        <v>228</v>
      </c>
      <c r="G18" s="192" t="s">
        <v>266</v>
      </c>
      <c r="H18" s="256"/>
    </row>
    <row r="19" spans="1:8" ht="38.25" customHeight="1" x14ac:dyDescent="0.25">
      <c r="A19" s="259"/>
      <c r="B19" s="34" t="s">
        <v>238</v>
      </c>
      <c r="C19" s="34" t="s">
        <v>239</v>
      </c>
      <c r="D19" s="34" t="s">
        <v>240</v>
      </c>
      <c r="E19" s="95" t="s">
        <v>267</v>
      </c>
      <c r="F19" s="170" t="s">
        <v>396</v>
      </c>
      <c r="G19" s="192" t="s">
        <v>243</v>
      </c>
      <c r="H19" s="256"/>
    </row>
    <row r="20" spans="1:8" ht="38.25" customHeight="1" x14ac:dyDescent="0.25">
      <c r="A20" s="259"/>
      <c r="B20" s="34" t="s">
        <v>238</v>
      </c>
      <c r="C20" s="34" t="s">
        <v>239</v>
      </c>
      <c r="D20" s="34" t="s">
        <v>240</v>
      </c>
      <c r="E20" s="95" t="s">
        <v>268</v>
      </c>
      <c r="F20" s="170" t="s">
        <v>355</v>
      </c>
      <c r="G20" s="192" t="s">
        <v>395</v>
      </c>
      <c r="H20" s="256"/>
    </row>
    <row r="21" spans="1:8" ht="38.25" customHeight="1" x14ac:dyDescent="0.25">
      <c r="A21" s="259"/>
      <c r="B21" s="34" t="s">
        <v>238</v>
      </c>
      <c r="C21" s="34" t="s">
        <v>239</v>
      </c>
      <c r="D21" s="34" t="s">
        <v>240</v>
      </c>
      <c r="E21" s="95" t="s">
        <v>305</v>
      </c>
      <c r="F21" s="34" t="s">
        <v>356</v>
      </c>
      <c r="G21" s="192" t="s">
        <v>269</v>
      </c>
      <c r="H21" s="256"/>
    </row>
    <row r="22" spans="1:8" ht="38.25" customHeight="1" x14ac:dyDescent="0.25">
      <c r="A22" s="259"/>
      <c r="B22" s="34"/>
      <c r="C22" s="34"/>
      <c r="D22" s="34"/>
      <c r="E22" s="95" t="s">
        <v>306</v>
      </c>
      <c r="F22" s="34" t="s">
        <v>398</v>
      </c>
      <c r="G22" s="192" t="s">
        <v>269</v>
      </c>
      <c r="H22" s="256"/>
    </row>
    <row r="23" spans="1:8" ht="38.25" customHeight="1" x14ac:dyDescent="0.25">
      <c r="A23" s="259"/>
      <c r="B23" s="34" t="s">
        <v>238</v>
      </c>
      <c r="C23" s="34" t="s">
        <v>239</v>
      </c>
      <c r="D23" s="34" t="s">
        <v>240</v>
      </c>
      <c r="E23" s="95" t="s">
        <v>299</v>
      </c>
      <c r="F23" s="34" t="s">
        <v>270</v>
      </c>
      <c r="G23" s="192" t="s">
        <v>271</v>
      </c>
      <c r="H23" s="256"/>
    </row>
    <row r="24" spans="1:8" ht="38.25" customHeight="1" x14ac:dyDescent="0.25">
      <c r="A24" s="259"/>
      <c r="B24" s="34"/>
      <c r="C24" s="34"/>
      <c r="D24" s="34"/>
      <c r="E24" s="95" t="s">
        <v>300</v>
      </c>
      <c r="F24" s="34" t="s">
        <v>272</v>
      </c>
      <c r="G24" s="192" t="s">
        <v>273</v>
      </c>
      <c r="H24" s="256"/>
    </row>
    <row r="25" spans="1:8" ht="38.25" customHeight="1" x14ac:dyDescent="0.25">
      <c r="A25" s="259"/>
      <c r="B25" s="34" t="s">
        <v>238</v>
      </c>
      <c r="C25" s="34" t="s">
        <v>239</v>
      </c>
      <c r="D25" s="34" t="s">
        <v>240</v>
      </c>
      <c r="E25" s="95" t="s">
        <v>274</v>
      </c>
      <c r="F25" s="34" t="s">
        <v>275</v>
      </c>
      <c r="G25" s="192" t="s">
        <v>395</v>
      </c>
      <c r="H25" s="256"/>
    </row>
    <row r="26" spans="1:8" ht="38.25" customHeight="1" thickBot="1" x14ac:dyDescent="0.3">
      <c r="A26" s="260"/>
      <c r="B26" s="193"/>
      <c r="C26" s="193"/>
      <c r="D26" s="193"/>
      <c r="E26" s="201" t="s">
        <v>400</v>
      </c>
      <c r="F26" s="193" t="s">
        <v>352</v>
      </c>
      <c r="G26" s="195" t="s">
        <v>243</v>
      </c>
      <c r="H26" s="257"/>
    </row>
    <row r="27" spans="1:8" ht="86.25" customHeight="1" thickBot="1" x14ac:dyDescent="0.3">
      <c r="A27" s="185" t="s">
        <v>276</v>
      </c>
      <c r="B27" s="168"/>
      <c r="C27" s="168"/>
      <c r="D27" s="168"/>
      <c r="E27" s="167" t="s">
        <v>346</v>
      </c>
      <c r="F27" s="174" t="s">
        <v>331</v>
      </c>
      <c r="G27" s="188" t="s">
        <v>212</v>
      </c>
      <c r="H27" s="263" t="s">
        <v>277</v>
      </c>
    </row>
    <row r="28" spans="1:8" ht="45.75" customHeight="1" x14ac:dyDescent="0.25">
      <c r="A28" s="269" t="s">
        <v>278</v>
      </c>
      <c r="B28" s="176"/>
      <c r="C28" s="176"/>
      <c r="D28" s="176"/>
      <c r="E28" s="96" t="s">
        <v>347</v>
      </c>
      <c r="F28" s="177" t="s">
        <v>332</v>
      </c>
      <c r="G28" s="178" t="s">
        <v>279</v>
      </c>
      <c r="H28" s="264"/>
    </row>
    <row r="29" spans="1:8" ht="73.5" customHeight="1" thickBot="1" x14ac:dyDescent="0.3">
      <c r="A29" s="270"/>
      <c r="B29" s="176"/>
      <c r="C29" s="176"/>
      <c r="D29" s="176"/>
      <c r="E29" s="96" t="s">
        <v>397</v>
      </c>
      <c r="F29" s="179" t="s">
        <v>339</v>
      </c>
      <c r="G29" s="178" t="s">
        <v>279</v>
      </c>
      <c r="H29" s="264"/>
    </row>
    <row r="30" spans="1:8" ht="36.75" customHeight="1" x14ac:dyDescent="0.25">
      <c r="A30" s="269" t="s">
        <v>280</v>
      </c>
      <c r="B30" s="176"/>
      <c r="C30" s="176"/>
      <c r="D30" s="176"/>
      <c r="E30" s="96" t="s">
        <v>349</v>
      </c>
      <c r="F30" s="170" t="s">
        <v>333</v>
      </c>
      <c r="G30" s="178" t="s">
        <v>243</v>
      </c>
      <c r="H30" s="264"/>
    </row>
    <row r="31" spans="1:8" ht="29.25" customHeight="1" x14ac:dyDescent="0.25">
      <c r="A31" s="270"/>
      <c r="B31" s="180"/>
      <c r="C31" s="180"/>
      <c r="D31" s="180"/>
      <c r="E31" s="96" t="s">
        <v>350</v>
      </c>
      <c r="F31" s="170" t="s">
        <v>334</v>
      </c>
      <c r="G31" s="178" t="s">
        <v>243</v>
      </c>
      <c r="H31" s="264"/>
    </row>
    <row r="32" spans="1:8" ht="29.25" customHeight="1" x14ac:dyDescent="0.25">
      <c r="A32" s="271" t="s">
        <v>281</v>
      </c>
      <c r="B32" s="175"/>
      <c r="C32" s="175"/>
      <c r="D32" s="175"/>
      <c r="E32" s="95" t="s">
        <v>302</v>
      </c>
      <c r="F32" s="34" t="s">
        <v>282</v>
      </c>
      <c r="G32" s="173" t="s">
        <v>308</v>
      </c>
      <c r="H32" s="264"/>
    </row>
    <row r="33" spans="1:8" ht="29.25" customHeight="1" x14ac:dyDescent="0.25">
      <c r="A33" s="272"/>
      <c r="B33" s="181"/>
      <c r="C33" s="181"/>
      <c r="D33" s="181"/>
      <c r="E33" s="95" t="s">
        <v>290</v>
      </c>
      <c r="F33" s="34" t="s">
        <v>307</v>
      </c>
      <c r="G33" s="173" t="s">
        <v>308</v>
      </c>
      <c r="H33" s="264"/>
    </row>
    <row r="34" spans="1:8" ht="29.25" customHeight="1" x14ac:dyDescent="0.25">
      <c r="A34" s="270"/>
      <c r="B34" s="181"/>
      <c r="C34" s="181"/>
      <c r="D34" s="181"/>
      <c r="E34" s="95" t="s">
        <v>303</v>
      </c>
      <c r="F34" s="34" t="s">
        <v>283</v>
      </c>
      <c r="G34" s="173" t="s">
        <v>308</v>
      </c>
      <c r="H34" s="264"/>
    </row>
    <row r="35" spans="1:8" ht="29.25" customHeight="1" x14ac:dyDescent="0.25">
      <c r="A35" s="271" t="s">
        <v>284</v>
      </c>
      <c r="B35" s="175"/>
      <c r="C35" s="175"/>
      <c r="D35" s="175"/>
      <c r="E35" s="95" t="s">
        <v>301</v>
      </c>
      <c r="F35" s="34" t="s">
        <v>285</v>
      </c>
      <c r="G35" s="173" t="s">
        <v>393</v>
      </c>
      <c r="H35" s="264"/>
    </row>
    <row r="36" spans="1:8" ht="29.25" customHeight="1" x14ac:dyDescent="0.25">
      <c r="A36" s="272"/>
      <c r="B36" s="181"/>
      <c r="C36" s="181"/>
      <c r="D36" s="181"/>
      <c r="E36" s="95" t="s">
        <v>286</v>
      </c>
      <c r="F36" s="34" t="s">
        <v>287</v>
      </c>
      <c r="G36" s="173" t="s">
        <v>211</v>
      </c>
      <c r="H36" s="264"/>
    </row>
    <row r="37" spans="1:8" ht="29.25" customHeight="1" x14ac:dyDescent="0.25">
      <c r="A37" s="272"/>
      <c r="B37" s="181"/>
      <c r="C37" s="181"/>
      <c r="D37" s="181"/>
      <c r="E37" s="95" t="s">
        <v>288</v>
      </c>
      <c r="F37" s="34" t="s">
        <v>289</v>
      </c>
      <c r="G37" s="173" t="s">
        <v>229</v>
      </c>
      <c r="H37" s="264"/>
    </row>
    <row r="38" spans="1:8" ht="29.25" customHeight="1" x14ac:dyDescent="0.25">
      <c r="A38" s="272"/>
      <c r="B38" s="181"/>
      <c r="C38" s="181"/>
      <c r="D38" s="181"/>
      <c r="E38" s="95" t="s">
        <v>304</v>
      </c>
      <c r="F38" s="34" t="s">
        <v>291</v>
      </c>
      <c r="G38" s="95" t="s">
        <v>308</v>
      </c>
      <c r="H38" s="264"/>
    </row>
    <row r="39" spans="1:8" ht="29.25" customHeight="1" x14ac:dyDescent="0.25">
      <c r="A39" s="261" t="s">
        <v>292</v>
      </c>
      <c r="B39" s="175"/>
      <c r="C39" s="175"/>
      <c r="D39" s="175"/>
      <c r="E39" s="95" t="s">
        <v>293</v>
      </c>
      <c r="F39" s="34" t="s">
        <v>294</v>
      </c>
      <c r="G39" s="95" t="s">
        <v>252</v>
      </c>
      <c r="H39" s="264"/>
    </row>
    <row r="40" spans="1:8" ht="29.25" customHeight="1" x14ac:dyDescent="0.25">
      <c r="A40" s="262"/>
      <c r="B40" s="182"/>
      <c r="C40" s="182"/>
      <c r="D40" s="182"/>
      <c r="E40" s="95" t="s">
        <v>295</v>
      </c>
      <c r="F40" s="34" t="s">
        <v>297</v>
      </c>
      <c r="G40" s="95" t="s">
        <v>263</v>
      </c>
      <c r="H40" s="264"/>
    </row>
    <row r="41" spans="1:8" ht="29.25" customHeight="1" x14ac:dyDescent="0.25">
      <c r="A41" s="262"/>
      <c r="B41" s="182"/>
      <c r="C41" s="182"/>
      <c r="D41" s="182"/>
      <c r="E41" s="95" t="s">
        <v>296</v>
      </c>
      <c r="F41" s="34" t="s">
        <v>298</v>
      </c>
      <c r="G41" s="95" t="s">
        <v>213</v>
      </c>
      <c r="H41" s="264"/>
    </row>
    <row r="42" spans="1:8" ht="40.5" customHeight="1" x14ac:dyDescent="0.25">
      <c r="A42" s="262"/>
      <c r="B42" s="183"/>
      <c r="C42" s="183"/>
      <c r="D42" s="183"/>
      <c r="E42" s="95" t="s">
        <v>389</v>
      </c>
      <c r="F42" s="34" t="s">
        <v>344</v>
      </c>
      <c r="G42" s="95" t="s">
        <v>252</v>
      </c>
      <c r="H42" s="264"/>
    </row>
    <row r="43" spans="1:8" ht="42.75" customHeight="1" x14ac:dyDescent="0.25">
      <c r="A43" s="262"/>
      <c r="B43" s="183"/>
      <c r="C43" s="183"/>
      <c r="D43" s="183"/>
      <c r="E43" s="95" t="s">
        <v>387</v>
      </c>
      <c r="F43" s="34" t="s">
        <v>399</v>
      </c>
      <c r="G43" s="95" t="s">
        <v>263</v>
      </c>
      <c r="H43" s="264"/>
    </row>
    <row r="44" spans="1:8" ht="29.25" customHeight="1" x14ac:dyDescent="0.25">
      <c r="A44" s="262"/>
      <c r="B44" s="183"/>
      <c r="C44" s="183"/>
      <c r="D44" s="183"/>
      <c r="E44" s="95" t="s">
        <v>388</v>
      </c>
      <c r="F44" s="34" t="s">
        <v>345</v>
      </c>
      <c r="G44" s="95" t="s">
        <v>213</v>
      </c>
      <c r="H44" s="264"/>
    </row>
  </sheetData>
  <sheetProtection password="B4B1" sheet="1" objects="1" scenarios="1" selectLockedCells="1" selectUnlockedCells="1"/>
  <mergeCells count="14">
    <mergeCell ref="H7:H26"/>
    <mergeCell ref="A17:A26"/>
    <mergeCell ref="A39:A44"/>
    <mergeCell ref="H27:H44"/>
    <mergeCell ref="A1:H1"/>
    <mergeCell ref="A2:H2"/>
    <mergeCell ref="A3:H3"/>
    <mergeCell ref="A4:H4"/>
    <mergeCell ref="A7:A10"/>
    <mergeCell ref="A12:A16"/>
    <mergeCell ref="A30:A31"/>
    <mergeCell ref="A32:A34"/>
    <mergeCell ref="A35:A38"/>
    <mergeCell ref="A28:A29"/>
  </mergeCells>
  <phoneticPr fontId="26" type="noConversion"/>
  <printOptions horizontalCentered="1" verticalCentered="1"/>
  <pageMargins left="0.31496062992125984" right="0.23622047244094491" top="0.31496062992125984" bottom="0.43307086614173229" header="0.31496062992125984" footer="0.19685039370078741"/>
  <pageSetup scale="43" fitToHeight="2" orientation="portrait" r:id="rId1"/>
  <headerFooter>
    <oddFooter>&amp;R&amp;"-,Cursiva"Propuesta  estructura POA 2013
OAP - CRA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152"/>
  <sheetViews>
    <sheetView showGridLines="0" tabSelected="1" zoomScale="80" zoomScaleNormal="80" zoomScaleSheetLayoutView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7" sqref="B7"/>
    </sheetView>
  </sheetViews>
  <sheetFormatPr baseColWidth="10" defaultColWidth="11.42578125" defaultRowHeight="15" x14ac:dyDescent="0.2"/>
  <cols>
    <col min="1" max="1" width="11.42578125" style="16" customWidth="1"/>
    <col min="2" max="2" width="56.7109375" style="19" customWidth="1"/>
    <col min="3" max="3" width="20" style="19" customWidth="1"/>
    <col min="4" max="6" width="18.140625" style="70" customWidth="1"/>
    <col min="7" max="7" width="18.140625" style="92" customWidth="1"/>
    <col min="8" max="16" width="18.140625" style="70" customWidth="1"/>
    <col min="17" max="17" width="20.42578125" style="119" customWidth="1"/>
    <col min="18" max="20" width="18.140625" style="70" customWidth="1"/>
    <col min="21" max="21" width="16" style="70" customWidth="1"/>
    <col min="22" max="22" width="19.42578125" style="70" customWidth="1"/>
    <col min="23" max="23" width="22.5703125" style="19" customWidth="1"/>
    <col min="24" max="24" width="31.7109375" style="19" customWidth="1"/>
    <col min="25" max="25" width="27.7109375" style="19" customWidth="1"/>
    <col min="26" max="218" width="11.42578125" style="19" customWidth="1"/>
    <col min="219" max="219" width="11.42578125" style="16" customWidth="1"/>
    <col min="220" max="16384" width="11.42578125" style="16"/>
  </cols>
  <sheetData>
    <row r="1" spans="1:218" ht="35.25" customHeight="1" x14ac:dyDescent="0.25">
      <c r="A1" s="277" t="s">
        <v>231</v>
      </c>
      <c r="B1" s="277"/>
      <c r="C1" s="277"/>
      <c r="D1" s="277"/>
      <c r="E1" s="277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118"/>
      <c r="R1" s="68"/>
      <c r="S1" s="68"/>
      <c r="T1" s="68"/>
      <c r="U1" s="68"/>
      <c r="V1" s="68"/>
      <c r="W1" s="39"/>
      <c r="X1" s="39"/>
    </row>
    <row r="2" spans="1:218" s="19" customFormat="1" ht="28.5" customHeight="1" x14ac:dyDescent="0.25">
      <c r="A2" s="277" t="s">
        <v>335</v>
      </c>
      <c r="B2" s="277"/>
      <c r="C2" s="277"/>
      <c r="D2" s="277"/>
      <c r="E2" s="277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18"/>
      <c r="R2" s="68"/>
      <c r="S2" s="68"/>
      <c r="T2" s="68"/>
      <c r="U2" s="68"/>
      <c r="V2" s="68"/>
      <c r="W2" s="44"/>
      <c r="X2" s="44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</row>
    <row r="3" spans="1:218" s="19" customFormat="1" ht="29.25" customHeight="1" x14ac:dyDescent="0.25">
      <c r="A3" s="277" t="s">
        <v>221</v>
      </c>
      <c r="B3" s="277"/>
      <c r="C3" s="277"/>
      <c r="D3" s="277"/>
      <c r="E3" s="277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118"/>
      <c r="R3" s="68"/>
      <c r="S3" s="68"/>
      <c r="T3" s="68"/>
      <c r="U3" s="68"/>
      <c r="V3" s="68"/>
      <c r="W3" s="60"/>
      <c r="X3" s="44"/>
      <c r="Y3" s="42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</row>
    <row r="4" spans="1:218" ht="20.25" x14ac:dyDescent="0.25">
      <c r="A4" s="63"/>
      <c r="B4" s="64"/>
      <c r="C4" s="64"/>
      <c r="D4" s="69"/>
      <c r="E4" s="69"/>
      <c r="F4" s="68"/>
      <c r="G4" s="68"/>
      <c r="N4" s="92"/>
      <c r="W4" s="44"/>
      <c r="X4" s="44"/>
      <c r="Y4" s="44"/>
    </row>
    <row r="5" spans="1:218" s="19" customFormat="1" ht="19.5" customHeight="1" x14ac:dyDescent="0.25">
      <c r="A5" s="277" t="s">
        <v>402</v>
      </c>
      <c r="B5" s="277"/>
      <c r="C5" s="277"/>
      <c r="D5" s="277"/>
      <c r="E5" s="277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118"/>
      <c r="R5" s="68"/>
      <c r="S5" s="68"/>
      <c r="T5" s="68"/>
      <c r="U5" s="68"/>
      <c r="V5" s="68"/>
      <c r="Y5" s="44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</row>
    <row r="6" spans="1:218" ht="20.25" x14ac:dyDescent="0.3">
      <c r="A6" s="17"/>
      <c r="B6" s="40"/>
      <c r="C6" s="126"/>
      <c r="D6" s="165"/>
      <c r="E6" s="71"/>
      <c r="H6" s="92"/>
      <c r="I6" s="75"/>
      <c r="K6" s="92"/>
      <c r="L6" s="117"/>
      <c r="M6" s="92"/>
      <c r="N6" s="92"/>
      <c r="P6" s="75"/>
      <c r="Q6" s="131"/>
      <c r="T6" s="75"/>
      <c r="Y6" s="44"/>
    </row>
    <row r="7" spans="1:218" s="20" customFormat="1" ht="21" customHeight="1" x14ac:dyDescent="0.25">
      <c r="B7" s="36" t="s">
        <v>198</v>
      </c>
      <c r="C7" s="37" t="s">
        <v>369</v>
      </c>
      <c r="D7" s="72" t="s">
        <v>400</v>
      </c>
      <c r="E7" s="76" t="s">
        <v>370</v>
      </c>
      <c r="F7" s="77" t="s">
        <v>371</v>
      </c>
      <c r="G7" s="93" t="s">
        <v>372</v>
      </c>
      <c r="H7" s="77" t="s">
        <v>373</v>
      </c>
      <c r="I7" s="73" t="s">
        <v>374</v>
      </c>
      <c r="J7" s="77" t="s">
        <v>375</v>
      </c>
      <c r="K7" s="73" t="s">
        <v>376</v>
      </c>
      <c r="L7" s="77" t="s">
        <v>377</v>
      </c>
      <c r="M7" s="73" t="s">
        <v>378</v>
      </c>
      <c r="N7" s="77" t="s">
        <v>379</v>
      </c>
      <c r="O7" s="77" t="s">
        <v>380</v>
      </c>
      <c r="P7" s="73" t="s">
        <v>381</v>
      </c>
      <c r="Q7" s="136" t="s">
        <v>382</v>
      </c>
      <c r="R7" s="73" t="s">
        <v>383</v>
      </c>
      <c r="S7" s="89" t="s">
        <v>384</v>
      </c>
      <c r="T7" s="73" t="s">
        <v>385</v>
      </c>
      <c r="U7" s="73" t="s">
        <v>386</v>
      </c>
      <c r="V7" s="275" t="s">
        <v>226</v>
      </c>
      <c r="Y7" s="44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</row>
    <row r="8" spans="1:218" s="22" customFormat="1" ht="69" customHeight="1" x14ac:dyDescent="0.25">
      <c r="A8" s="21"/>
      <c r="B8" s="62" t="s">
        <v>336</v>
      </c>
      <c r="C8" s="35" t="s">
        <v>237</v>
      </c>
      <c r="D8" s="74" t="s">
        <v>352</v>
      </c>
      <c r="E8" s="74" t="s">
        <v>197</v>
      </c>
      <c r="F8" s="74" t="s">
        <v>247</v>
      </c>
      <c r="G8" s="78" t="s">
        <v>250</v>
      </c>
      <c r="H8" s="74" t="s">
        <v>368</v>
      </c>
      <c r="I8" s="74" t="s">
        <v>365</v>
      </c>
      <c r="J8" s="79" t="s">
        <v>366</v>
      </c>
      <c r="K8" s="78" t="s">
        <v>367</v>
      </c>
      <c r="L8" s="79" t="s">
        <v>262</v>
      </c>
      <c r="M8" s="74" t="s">
        <v>353</v>
      </c>
      <c r="N8" s="79" t="s">
        <v>220</v>
      </c>
      <c r="O8" s="79" t="s">
        <v>354</v>
      </c>
      <c r="P8" s="74" t="s">
        <v>355</v>
      </c>
      <c r="Q8" s="137" t="s">
        <v>356</v>
      </c>
      <c r="R8" s="78" t="s">
        <v>357</v>
      </c>
      <c r="S8" s="79" t="s">
        <v>270</v>
      </c>
      <c r="T8" s="74" t="s">
        <v>272</v>
      </c>
      <c r="U8" s="74" t="s">
        <v>275</v>
      </c>
      <c r="V8" s="276"/>
      <c r="Y8" s="44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</row>
    <row r="9" spans="1:218" s="24" customFormat="1" ht="15.75" x14ac:dyDescent="0.25">
      <c r="A9" s="23" t="s">
        <v>194</v>
      </c>
      <c r="B9" s="43"/>
      <c r="C9" s="80">
        <v>105000000</v>
      </c>
      <c r="D9" s="80"/>
      <c r="E9" s="80">
        <v>225461600</v>
      </c>
      <c r="F9" s="80">
        <v>156692156</v>
      </c>
      <c r="G9" s="80"/>
      <c r="H9" s="99"/>
      <c r="I9" s="80"/>
      <c r="J9" s="99"/>
      <c r="K9" s="80"/>
      <c r="L9" s="99"/>
      <c r="M9" s="80"/>
      <c r="N9" s="100"/>
      <c r="O9" s="100"/>
      <c r="P9" s="80"/>
      <c r="Q9" s="120">
        <v>40000000</v>
      </c>
      <c r="R9" s="101"/>
      <c r="S9" s="98">
        <v>99601592</v>
      </c>
      <c r="T9" s="80">
        <v>58000000</v>
      </c>
      <c r="U9" s="80"/>
      <c r="V9" s="80">
        <f>SUM(C9:U9)</f>
        <v>684755348</v>
      </c>
      <c r="W9" s="138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</row>
    <row r="10" spans="1:218" s="24" customFormat="1" ht="15.75" x14ac:dyDescent="0.25">
      <c r="A10" s="23" t="s">
        <v>196</v>
      </c>
      <c r="B10" s="43"/>
      <c r="C10" s="80"/>
      <c r="D10" s="80">
        <f>39385650+1022439434</f>
        <v>1061825084</v>
      </c>
      <c r="E10" s="80">
        <v>199903025</v>
      </c>
      <c r="F10" s="80">
        <v>78698648</v>
      </c>
      <c r="G10" s="80">
        <v>134671495</v>
      </c>
      <c r="H10" s="99"/>
      <c r="I10" s="80"/>
      <c r="J10" s="99"/>
      <c r="K10" s="80"/>
      <c r="L10" s="99"/>
      <c r="M10" s="80"/>
      <c r="N10" s="81">
        <v>65231509</v>
      </c>
      <c r="O10" s="81">
        <v>241987881</v>
      </c>
      <c r="P10" s="80">
        <v>339624698</v>
      </c>
      <c r="Q10" s="120">
        <v>276004308</v>
      </c>
      <c r="R10" s="101">
        <v>206215786</v>
      </c>
      <c r="S10" s="98">
        <v>174652118</v>
      </c>
      <c r="T10" s="80">
        <v>65210509</v>
      </c>
      <c r="U10" s="101">
        <v>98899381</v>
      </c>
      <c r="V10" s="80">
        <f t="shared" ref="V10:V73" si="0">SUM(C10:U10)</f>
        <v>2942924442</v>
      </c>
      <c r="W10" s="139" t="s">
        <v>358</v>
      </c>
      <c r="X10" s="140" t="s">
        <v>359</v>
      </c>
      <c r="Y10" s="140" t="s">
        <v>360</v>
      </c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</row>
    <row r="11" spans="1:218" s="24" customFormat="1" ht="15.75" x14ac:dyDescent="0.25">
      <c r="A11" s="23" t="s">
        <v>61</v>
      </c>
      <c r="B11" s="43"/>
      <c r="C11" s="80"/>
      <c r="D11" s="80"/>
      <c r="E11" s="80">
        <v>265210</v>
      </c>
      <c r="F11" s="80"/>
      <c r="G11" s="80"/>
      <c r="H11" s="99"/>
      <c r="I11" s="80"/>
      <c r="J11" s="99"/>
      <c r="K11" s="80"/>
      <c r="L11" s="81">
        <v>1800000</v>
      </c>
      <c r="M11" s="80"/>
      <c r="N11" s="100"/>
      <c r="O11" s="100"/>
      <c r="P11" s="80"/>
      <c r="Q11" s="120"/>
      <c r="R11" s="101"/>
      <c r="S11" s="98"/>
      <c r="T11" s="80"/>
      <c r="U11" s="80"/>
      <c r="V11" s="80">
        <f t="shared" si="0"/>
        <v>2065210</v>
      </c>
      <c r="W11" s="141">
        <f>+V9+V10+V11</f>
        <v>3629745000</v>
      </c>
      <c r="X11" s="142">
        <v>3629745000</v>
      </c>
      <c r="Y11" s="141">
        <f>X11-W11</f>
        <v>0</v>
      </c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</row>
    <row r="12" spans="1:218" s="24" customFormat="1" ht="15.75" x14ac:dyDescent="0.25">
      <c r="A12" s="23" t="s">
        <v>84</v>
      </c>
      <c r="B12" s="43"/>
      <c r="C12" s="80">
        <f>+SUM(C13:C32)</f>
        <v>0</v>
      </c>
      <c r="D12" s="80">
        <f>+SUM(D13:D32)</f>
        <v>0</v>
      </c>
      <c r="E12" s="80">
        <f>+SUM(E13:E32)</f>
        <v>104360000</v>
      </c>
      <c r="F12" s="80">
        <f>+SUM(F13:F32)</f>
        <v>0</v>
      </c>
      <c r="G12" s="80">
        <f t="shared" ref="G12:U12" si="1">+SUM(G13:G32)</f>
        <v>0</v>
      </c>
      <c r="H12" s="80">
        <f t="shared" si="1"/>
        <v>0</v>
      </c>
      <c r="I12" s="80">
        <f t="shared" si="1"/>
        <v>0</v>
      </c>
      <c r="J12" s="80">
        <f t="shared" si="1"/>
        <v>0</v>
      </c>
      <c r="K12" s="80">
        <f t="shared" si="1"/>
        <v>0</v>
      </c>
      <c r="L12" s="80">
        <f t="shared" si="1"/>
        <v>0</v>
      </c>
      <c r="M12" s="80">
        <f t="shared" si="1"/>
        <v>0</v>
      </c>
      <c r="N12" s="80">
        <f t="shared" si="1"/>
        <v>0</v>
      </c>
      <c r="O12" s="80">
        <f t="shared" si="1"/>
        <v>0</v>
      </c>
      <c r="P12" s="80">
        <f t="shared" si="1"/>
        <v>0</v>
      </c>
      <c r="Q12" s="121">
        <f t="shared" si="1"/>
        <v>130449900</v>
      </c>
      <c r="R12" s="80">
        <f t="shared" si="1"/>
        <v>25000000</v>
      </c>
      <c r="S12" s="80">
        <f t="shared" si="1"/>
        <v>0</v>
      </c>
      <c r="T12" s="80">
        <f t="shared" si="1"/>
        <v>29800000</v>
      </c>
      <c r="U12" s="80">
        <f t="shared" si="1"/>
        <v>0</v>
      </c>
      <c r="V12" s="80">
        <f t="shared" si="0"/>
        <v>289609900</v>
      </c>
      <c r="W12" s="141">
        <f>V12+V33+V37+V55+V67+V76+V81+V85+V88+V92+V95+V97+V106+V114+V128+V143+V145+V137</f>
        <v>14683445206.100775</v>
      </c>
      <c r="X12" s="142">
        <v>14683435000</v>
      </c>
      <c r="Y12" s="141">
        <f>X12-W12</f>
        <v>-10206.100774765015</v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</row>
    <row r="13" spans="1:218" ht="15.75" x14ac:dyDescent="0.25">
      <c r="A13" s="25"/>
      <c r="B13" s="45" t="s">
        <v>85</v>
      </c>
      <c r="C13" s="82"/>
      <c r="D13" s="82"/>
      <c r="E13" s="102"/>
      <c r="F13" s="102"/>
      <c r="G13" s="102"/>
      <c r="H13" s="102"/>
      <c r="I13" s="82"/>
      <c r="J13" s="102"/>
      <c r="K13" s="82"/>
      <c r="L13" s="102"/>
      <c r="M13" s="82"/>
      <c r="N13" s="102"/>
      <c r="O13" s="102"/>
      <c r="P13" s="82"/>
      <c r="Q13" s="122"/>
      <c r="R13" s="82"/>
      <c r="S13" s="104"/>
      <c r="T13" s="82"/>
      <c r="U13" s="82"/>
      <c r="V13" s="80">
        <f t="shared" si="0"/>
        <v>0</v>
      </c>
    </row>
    <row r="14" spans="1:218" ht="15.75" x14ac:dyDescent="0.25">
      <c r="A14" s="25"/>
      <c r="B14" s="91" t="s">
        <v>340</v>
      </c>
      <c r="C14" s="82"/>
      <c r="D14" s="82"/>
      <c r="E14" s="102"/>
      <c r="F14" s="102"/>
      <c r="G14" s="102"/>
      <c r="H14" s="102"/>
      <c r="I14" s="82"/>
      <c r="J14" s="102"/>
      <c r="K14" s="82"/>
      <c r="L14" s="102"/>
      <c r="M14" s="82"/>
      <c r="N14" s="102"/>
      <c r="O14" s="102"/>
      <c r="P14" s="82"/>
      <c r="Q14" s="122"/>
      <c r="R14" s="103">
        <v>9000000</v>
      </c>
      <c r="S14" s="104"/>
      <c r="T14" s="82"/>
      <c r="U14" s="82"/>
      <c r="V14" s="80">
        <f t="shared" si="0"/>
        <v>9000000</v>
      </c>
    </row>
    <row r="15" spans="1:218" ht="15.75" x14ac:dyDescent="0.25">
      <c r="A15" s="25"/>
      <c r="B15" s="91" t="s">
        <v>341</v>
      </c>
      <c r="C15" s="82"/>
      <c r="D15" s="82"/>
      <c r="E15" s="102"/>
      <c r="F15" s="102"/>
      <c r="G15" s="102"/>
      <c r="H15" s="102"/>
      <c r="I15" s="82"/>
      <c r="J15" s="102"/>
      <c r="K15" s="82"/>
      <c r="L15" s="102"/>
      <c r="M15" s="82"/>
      <c r="N15" s="102"/>
      <c r="O15" s="102"/>
      <c r="P15" s="82"/>
      <c r="Q15" s="122"/>
      <c r="R15" s="103">
        <v>16000000</v>
      </c>
      <c r="S15" s="104"/>
      <c r="T15" s="82"/>
      <c r="U15" s="82"/>
      <c r="V15" s="80">
        <f t="shared" si="0"/>
        <v>16000000</v>
      </c>
    </row>
    <row r="16" spans="1:218" ht="15.75" x14ac:dyDescent="0.25">
      <c r="A16" s="25"/>
      <c r="B16" s="91" t="s">
        <v>342</v>
      </c>
      <c r="C16" s="82"/>
      <c r="D16" s="82"/>
      <c r="E16" s="102"/>
      <c r="F16" s="102"/>
      <c r="G16" s="102"/>
      <c r="H16" s="102"/>
      <c r="I16" s="82"/>
      <c r="J16" s="102"/>
      <c r="K16" s="82"/>
      <c r="L16" s="102"/>
      <c r="M16" s="82"/>
      <c r="N16" s="102"/>
      <c r="O16" s="102"/>
      <c r="P16" s="82"/>
      <c r="Q16" s="122"/>
      <c r="R16" s="82"/>
      <c r="S16" s="104"/>
      <c r="T16" s="82"/>
      <c r="U16" s="82"/>
      <c r="V16" s="80">
        <f t="shared" si="0"/>
        <v>0</v>
      </c>
    </row>
    <row r="17" spans="1:218" ht="15.75" x14ac:dyDescent="0.25">
      <c r="A17" s="25"/>
      <c r="B17" s="91" t="s">
        <v>343</v>
      </c>
      <c r="C17" s="82"/>
      <c r="D17" s="82"/>
      <c r="E17" s="102"/>
      <c r="F17" s="102"/>
      <c r="G17" s="102"/>
      <c r="H17" s="102"/>
      <c r="I17" s="82"/>
      <c r="J17" s="102"/>
      <c r="K17" s="82"/>
      <c r="L17" s="102"/>
      <c r="M17" s="82"/>
      <c r="N17" s="102"/>
      <c r="O17" s="102"/>
      <c r="P17" s="82"/>
      <c r="Q17" s="128"/>
      <c r="R17" s="82"/>
      <c r="S17" s="104"/>
      <c r="T17" s="82"/>
      <c r="U17" s="82"/>
      <c r="V17" s="80">
        <f t="shared" si="0"/>
        <v>0</v>
      </c>
    </row>
    <row r="18" spans="1:218" ht="15.75" x14ac:dyDescent="0.25">
      <c r="A18" s="25"/>
      <c r="B18" s="45" t="s">
        <v>86</v>
      </c>
      <c r="C18" s="82"/>
      <c r="D18" s="82"/>
      <c r="E18" s="102"/>
      <c r="F18" s="102"/>
      <c r="G18" s="102"/>
      <c r="H18" s="102"/>
      <c r="I18" s="82"/>
      <c r="J18" s="102"/>
      <c r="K18" s="82"/>
      <c r="L18" s="102"/>
      <c r="M18" s="82"/>
      <c r="N18" s="102"/>
      <c r="O18" s="102"/>
      <c r="P18" s="82"/>
      <c r="Q18" s="122"/>
      <c r="R18" s="82"/>
      <c r="S18" s="104"/>
      <c r="T18" s="82"/>
      <c r="U18" s="82"/>
      <c r="V18" s="80">
        <f t="shared" si="0"/>
        <v>0</v>
      </c>
    </row>
    <row r="19" spans="1:218" ht="15.75" x14ac:dyDescent="0.25">
      <c r="A19" s="25"/>
      <c r="B19" s="45" t="s">
        <v>87</v>
      </c>
      <c r="C19" s="82"/>
      <c r="D19" s="82"/>
      <c r="E19" s="102">
        <v>24360000</v>
      </c>
      <c r="F19" s="102"/>
      <c r="G19" s="86"/>
      <c r="H19" s="102"/>
      <c r="I19" s="82"/>
      <c r="J19" s="102"/>
      <c r="K19" s="82"/>
      <c r="L19" s="102"/>
      <c r="M19" s="82"/>
      <c r="N19" s="102"/>
      <c r="O19" s="102"/>
      <c r="P19" s="82"/>
      <c r="Q19" s="122"/>
      <c r="R19" s="82"/>
      <c r="S19" s="104"/>
      <c r="T19" s="82"/>
      <c r="U19" s="82"/>
      <c r="V19" s="80">
        <f t="shared" si="0"/>
        <v>24360000</v>
      </c>
    </row>
    <row r="20" spans="1:218" ht="15.75" x14ac:dyDescent="0.25">
      <c r="A20" s="25"/>
      <c r="B20" s="45" t="s">
        <v>88</v>
      </c>
      <c r="C20" s="82"/>
      <c r="D20" s="82"/>
      <c r="E20" s="102"/>
      <c r="F20" s="102"/>
      <c r="G20" s="102"/>
      <c r="H20" s="105"/>
      <c r="I20" s="82"/>
      <c r="J20" s="102"/>
      <c r="K20" s="82"/>
      <c r="L20" s="102"/>
      <c r="M20" s="82"/>
      <c r="N20" s="102"/>
      <c r="O20" s="102"/>
      <c r="P20" s="82"/>
      <c r="Q20" s="119">
        <v>16000000</v>
      </c>
      <c r="R20" s="82"/>
      <c r="S20" s="104"/>
      <c r="T20" s="82"/>
      <c r="U20" s="82"/>
      <c r="V20" s="80">
        <f t="shared" si="0"/>
        <v>16000000</v>
      </c>
    </row>
    <row r="21" spans="1:218" ht="15.75" x14ac:dyDescent="0.25">
      <c r="A21" s="25"/>
      <c r="B21" s="45" t="s">
        <v>89</v>
      </c>
      <c r="C21" s="82"/>
      <c r="D21" s="82"/>
      <c r="E21" s="102"/>
      <c r="F21" s="102"/>
      <c r="G21" s="102"/>
      <c r="H21" s="102"/>
      <c r="I21" s="82"/>
      <c r="J21" s="102"/>
      <c r="K21" s="82"/>
      <c r="L21" s="102"/>
      <c r="M21" s="82"/>
      <c r="N21" s="102"/>
      <c r="O21" s="102"/>
      <c r="P21" s="82"/>
      <c r="Q21" s="122"/>
      <c r="R21" s="82"/>
      <c r="S21" s="104"/>
      <c r="T21" s="82"/>
      <c r="U21" s="82"/>
      <c r="V21" s="80">
        <f t="shared" si="0"/>
        <v>0</v>
      </c>
    </row>
    <row r="22" spans="1:218" s="58" customFormat="1" ht="15.75" x14ac:dyDescent="0.25">
      <c r="A22" s="56"/>
      <c r="B22" s="59" t="s">
        <v>90</v>
      </c>
      <c r="C22" s="83"/>
      <c r="D22" s="82"/>
      <c r="E22" s="102"/>
      <c r="F22" s="102"/>
      <c r="G22" s="102"/>
      <c r="H22" s="105"/>
      <c r="I22" s="82"/>
      <c r="J22" s="105"/>
      <c r="K22" s="82"/>
      <c r="L22" s="105"/>
      <c r="M22" s="82"/>
      <c r="N22" s="105"/>
      <c r="O22" s="105"/>
      <c r="P22" s="82"/>
      <c r="Q22" s="122"/>
      <c r="R22" s="83"/>
      <c r="S22" s="106"/>
      <c r="T22" s="83"/>
      <c r="U22" s="82"/>
      <c r="V22" s="80">
        <f t="shared" si="0"/>
        <v>0</v>
      </c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</row>
    <row r="23" spans="1:218" ht="15.75" x14ac:dyDescent="0.25">
      <c r="A23" s="25"/>
      <c r="B23" s="45" t="s">
        <v>91</v>
      </c>
      <c r="C23" s="82"/>
      <c r="D23" s="82"/>
      <c r="E23" s="102"/>
      <c r="F23" s="102"/>
      <c r="G23" s="102"/>
      <c r="H23" s="102"/>
      <c r="I23" s="82"/>
      <c r="J23" s="102"/>
      <c r="K23" s="82"/>
      <c r="L23" s="102"/>
      <c r="M23" s="82"/>
      <c r="N23" s="102"/>
      <c r="O23" s="102"/>
      <c r="P23" s="82"/>
      <c r="Q23" s="122">
        <v>800000</v>
      </c>
      <c r="R23" s="82"/>
      <c r="S23" s="104"/>
      <c r="T23" s="82"/>
      <c r="U23" s="82"/>
      <c r="V23" s="80">
        <f t="shared" si="0"/>
        <v>800000</v>
      </c>
    </row>
    <row r="24" spans="1:218" ht="15.75" x14ac:dyDescent="0.25">
      <c r="A24" s="25"/>
      <c r="B24" s="45" t="s">
        <v>309</v>
      </c>
      <c r="C24" s="82"/>
      <c r="D24" s="82"/>
      <c r="E24" s="102"/>
      <c r="F24" s="102"/>
      <c r="G24" s="102"/>
      <c r="H24" s="102"/>
      <c r="I24" s="82"/>
      <c r="J24" s="102"/>
      <c r="K24" s="82"/>
      <c r="L24" s="102"/>
      <c r="M24" s="82"/>
      <c r="N24" s="102"/>
      <c r="O24" s="102"/>
      <c r="P24" s="82"/>
      <c r="Q24" s="122"/>
      <c r="R24" s="82"/>
      <c r="S24" s="104"/>
      <c r="T24" s="82"/>
      <c r="U24" s="82"/>
      <c r="V24" s="80">
        <f t="shared" si="0"/>
        <v>0</v>
      </c>
    </row>
    <row r="25" spans="1:218" ht="15.75" x14ac:dyDescent="0.25">
      <c r="A25" s="25"/>
      <c r="B25" s="46" t="s">
        <v>310</v>
      </c>
      <c r="C25" s="82"/>
      <c r="D25" s="82"/>
      <c r="E25" s="102"/>
      <c r="F25" s="102"/>
      <c r="G25" s="102"/>
      <c r="H25" s="102"/>
      <c r="I25" s="82"/>
      <c r="J25" s="102"/>
      <c r="K25" s="82"/>
      <c r="L25" s="102"/>
      <c r="M25" s="82"/>
      <c r="N25" s="102"/>
      <c r="O25" s="102"/>
      <c r="P25" s="82"/>
      <c r="Q25" s="122"/>
      <c r="R25" s="82"/>
      <c r="S25" s="104"/>
      <c r="T25" s="82"/>
      <c r="U25" s="82"/>
      <c r="V25" s="80">
        <f t="shared" si="0"/>
        <v>0</v>
      </c>
    </row>
    <row r="26" spans="1:218" ht="15.75" x14ac:dyDescent="0.25">
      <c r="A26" s="25"/>
      <c r="B26" s="45" t="s">
        <v>94</v>
      </c>
      <c r="C26" s="82"/>
      <c r="D26" s="82"/>
      <c r="E26" s="102"/>
      <c r="F26" s="102"/>
      <c r="G26" s="102"/>
      <c r="H26" s="102"/>
      <c r="I26" s="82"/>
      <c r="J26" s="102"/>
      <c r="K26" s="82"/>
      <c r="L26" s="102"/>
      <c r="M26" s="82"/>
      <c r="N26" s="102"/>
      <c r="O26" s="102"/>
      <c r="P26" s="82"/>
      <c r="Q26" s="122"/>
      <c r="R26" s="82"/>
      <c r="S26" s="104"/>
      <c r="T26" s="82"/>
      <c r="U26" s="82"/>
      <c r="V26" s="80">
        <f t="shared" si="0"/>
        <v>0</v>
      </c>
    </row>
    <row r="27" spans="1:218" ht="15.75" x14ac:dyDescent="0.25">
      <c r="A27" s="25"/>
      <c r="B27" s="45" t="s">
        <v>95</v>
      </c>
      <c r="C27" s="82"/>
      <c r="D27" s="82"/>
      <c r="E27" s="102"/>
      <c r="F27" s="102"/>
      <c r="G27" s="102"/>
      <c r="H27" s="102"/>
      <c r="I27" s="82"/>
      <c r="J27" s="102"/>
      <c r="K27" s="82"/>
      <c r="L27" s="102"/>
      <c r="M27" s="82"/>
      <c r="N27" s="102"/>
      <c r="O27" s="102"/>
      <c r="P27" s="82"/>
      <c r="Q27" s="122"/>
      <c r="R27" s="82"/>
      <c r="S27" s="104"/>
      <c r="T27" s="82"/>
      <c r="U27" s="82"/>
      <c r="V27" s="80">
        <f t="shared" si="0"/>
        <v>0</v>
      </c>
    </row>
    <row r="28" spans="1:218" ht="15.75" x14ac:dyDescent="0.25">
      <c r="A28" s="25"/>
      <c r="B28" s="47" t="s">
        <v>96</v>
      </c>
      <c r="C28" s="82"/>
      <c r="D28" s="82"/>
      <c r="E28" s="102"/>
      <c r="F28" s="102"/>
      <c r="G28" s="102"/>
      <c r="H28" s="102"/>
      <c r="I28" s="82"/>
      <c r="J28" s="102"/>
      <c r="K28" s="82"/>
      <c r="L28" s="102"/>
      <c r="M28" s="82"/>
      <c r="N28" s="102"/>
      <c r="O28" s="102"/>
      <c r="P28" s="82"/>
      <c r="Q28" s="122"/>
      <c r="R28" s="82"/>
      <c r="S28" s="104"/>
      <c r="T28" s="82"/>
      <c r="U28" s="82"/>
      <c r="V28" s="80">
        <f t="shared" si="0"/>
        <v>0</v>
      </c>
    </row>
    <row r="29" spans="1:218" ht="15.75" x14ac:dyDescent="0.25">
      <c r="A29" s="25"/>
      <c r="B29" s="45" t="s">
        <v>97</v>
      </c>
      <c r="C29" s="82"/>
      <c r="D29" s="82"/>
      <c r="E29" s="102"/>
      <c r="F29" s="102"/>
      <c r="G29" s="102"/>
      <c r="H29" s="102"/>
      <c r="I29" s="82"/>
      <c r="J29" s="102"/>
      <c r="K29" s="82"/>
      <c r="L29" s="102"/>
      <c r="M29" s="82"/>
      <c r="N29" s="102"/>
      <c r="O29" s="102"/>
      <c r="P29" s="82"/>
      <c r="Q29" s="122"/>
      <c r="R29" s="82"/>
      <c r="S29" s="104"/>
      <c r="T29" s="82"/>
      <c r="U29" s="82"/>
      <c r="V29" s="80">
        <f t="shared" si="0"/>
        <v>0</v>
      </c>
    </row>
    <row r="30" spans="1:218" ht="15.75" x14ac:dyDescent="0.25">
      <c r="A30" s="25"/>
      <c r="B30" s="45" t="s">
        <v>98</v>
      </c>
      <c r="C30" s="82"/>
      <c r="D30" s="82"/>
      <c r="E30" s="102"/>
      <c r="F30" s="102"/>
      <c r="G30" s="102"/>
      <c r="H30" s="102"/>
      <c r="I30" s="82"/>
      <c r="J30" s="102"/>
      <c r="K30" s="82"/>
      <c r="L30" s="102"/>
      <c r="M30" s="82"/>
      <c r="N30" s="102"/>
      <c r="O30" s="102"/>
      <c r="P30" s="82"/>
      <c r="Q30" s="122"/>
      <c r="R30" s="82"/>
      <c r="S30" s="104"/>
      <c r="T30" s="82"/>
      <c r="U30" s="82"/>
      <c r="V30" s="80">
        <f t="shared" si="0"/>
        <v>0</v>
      </c>
    </row>
    <row r="31" spans="1:218" ht="15.75" x14ac:dyDescent="0.25">
      <c r="A31" s="25"/>
      <c r="B31" s="45" t="s">
        <v>99</v>
      </c>
      <c r="C31" s="82"/>
      <c r="D31" s="82"/>
      <c r="E31" s="102">
        <v>8000000</v>
      </c>
      <c r="F31" s="102"/>
      <c r="G31" s="86"/>
      <c r="H31" s="102"/>
      <c r="I31" s="82"/>
      <c r="J31" s="102"/>
      <c r="K31" s="82"/>
      <c r="L31" s="102"/>
      <c r="M31" s="82"/>
      <c r="N31" s="102"/>
      <c r="O31" s="102"/>
      <c r="P31" s="82"/>
      <c r="Q31" s="122">
        <v>113649900</v>
      </c>
      <c r="R31" s="82"/>
      <c r="S31" s="104"/>
      <c r="T31" s="82">
        <v>29800000</v>
      </c>
      <c r="U31" s="82"/>
      <c r="V31" s="80">
        <f t="shared" si="0"/>
        <v>151449900</v>
      </c>
    </row>
    <row r="32" spans="1:218" ht="15.75" x14ac:dyDescent="0.25">
      <c r="A32" s="25"/>
      <c r="B32" s="46" t="s">
        <v>100</v>
      </c>
      <c r="C32" s="82"/>
      <c r="D32" s="82"/>
      <c r="E32" s="102">
        <v>72000000</v>
      </c>
      <c r="F32" s="102"/>
      <c r="G32" s="86"/>
      <c r="H32" s="102"/>
      <c r="I32" s="82"/>
      <c r="J32" s="102"/>
      <c r="K32" s="82"/>
      <c r="L32" s="102"/>
      <c r="M32" s="82"/>
      <c r="N32" s="102"/>
      <c r="O32" s="102"/>
      <c r="P32" s="82"/>
      <c r="Q32" s="122"/>
      <c r="R32" s="82"/>
      <c r="S32" s="104"/>
      <c r="T32" s="82"/>
      <c r="U32" s="82"/>
      <c r="V32" s="80">
        <f t="shared" si="0"/>
        <v>72000000</v>
      </c>
    </row>
    <row r="33" spans="1:218" s="24" customFormat="1" ht="15.75" x14ac:dyDescent="0.25">
      <c r="A33" s="23" t="s">
        <v>101</v>
      </c>
      <c r="B33" s="48"/>
      <c r="C33" s="80">
        <f t="shared" ref="C33:H33" si="2">C34+C35+C36</f>
        <v>0</v>
      </c>
      <c r="D33" s="80">
        <f t="shared" si="2"/>
        <v>0</v>
      </c>
      <c r="E33" s="80">
        <f t="shared" si="2"/>
        <v>0</v>
      </c>
      <c r="F33" s="80">
        <f t="shared" si="2"/>
        <v>0</v>
      </c>
      <c r="G33" s="90">
        <f t="shared" si="2"/>
        <v>0</v>
      </c>
      <c r="H33" s="80">
        <f t="shared" si="2"/>
        <v>0</v>
      </c>
      <c r="I33" s="80">
        <f t="shared" ref="I33:U33" si="3">I34+I35+I36</f>
        <v>0</v>
      </c>
      <c r="J33" s="80">
        <f t="shared" si="3"/>
        <v>0</v>
      </c>
      <c r="K33" s="80">
        <f t="shared" si="3"/>
        <v>0</v>
      </c>
      <c r="L33" s="80">
        <f t="shared" si="3"/>
        <v>0</v>
      </c>
      <c r="M33" s="80">
        <f t="shared" si="3"/>
        <v>0</v>
      </c>
      <c r="N33" s="80">
        <f t="shared" si="3"/>
        <v>0</v>
      </c>
      <c r="O33" s="80">
        <f t="shared" si="3"/>
        <v>0</v>
      </c>
      <c r="P33" s="80">
        <f t="shared" si="3"/>
        <v>0</v>
      </c>
      <c r="Q33" s="121">
        <f t="shared" si="3"/>
        <v>169750000</v>
      </c>
      <c r="R33" s="80">
        <f t="shared" si="3"/>
        <v>0</v>
      </c>
      <c r="S33" s="80">
        <f t="shared" si="3"/>
        <v>0</v>
      </c>
      <c r="T33" s="80">
        <f t="shared" si="3"/>
        <v>0</v>
      </c>
      <c r="U33" s="80">
        <f t="shared" si="3"/>
        <v>0</v>
      </c>
      <c r="V33" s="80">
        <f t="shared" si="0"/>
        <v>169750000</v>
      </c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</row>
    <row r="34" spans="1:218" ht="15.75" x14ac:dyDescent="0.25">
      <c r="A34" s="26"/>
      <c r="B34" s="55" t="s">
        <v>102</v>
      </c>
      <c r="C34" s="82"/>
      <c r="D34" s="82"/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/>
      <c r="O34" s="82">
        <v>0</v>
      </c>
      <c r="P34" s="82">
        <v>0</v>
      </c>
      <c r="Q34" s="122">
        <f>72000000+36000000</f>
        <v>108000000</v>
      </c>
      <c r="R34" s="82">
        <v>0</v>
      </c>
      <c r="S34" s="82">
        <v>0</v>
      </c>
      <c r="T34" s="82">
        <v>0</v>
      </c>
      <c r="U34" s="82">
        <v>0</v>
      </c>
      <c r="V34" s="80">
        <f t="shared" si="0"/>
        <v>108000000</v>
      </c>
    </row>
    <row r="35" spans="1:218" ht="15.75" x14ac:dyDescent="0.25">
      <c r="A35" s="26"/>
      <c r="B35" s="55" t="s">
        <v>103</v>
      </c>
      <c r="C35" s="82"/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/>
      <c r="O35" s="82">
        <v>0</v>
      </c>
      <c r="P35" s="82">
        <v>0</v>
      </c>
      <c r="Q35" s="122">
        <v>61750000</v>
      </c>
      <c r="R35" s="82">
        <v>0</v>
      </c>
      <c r="S35" s="82">
        <v>0</v>
      </c>
      <c r="T35" s="82">
        <v>0</v>
      </c>
      <c r="U35" s="82">
        <v>0</v>
      </c>
      <c r="V35" s="80">
        <f t="shared" si="0"/>
        <v>61750000</v>
      </c>
    </row>
    <row r="36" spans="1:218" ht="15.75" x14ac:dyDescent="0.25">
      <c r="A36" s="26"/>
      <c r="B36" s="55" t="s">
        <v>104</v>
      </c>
      <c r="C36" s="82"/>
      <c r="D36" s="82"/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82"/>
      <c r="O36" s="82">
        <v>0</v>
      </c>
      <c r="P36" s="82">
        <v>0</v>
      </c>
      <c r="Q36" s="123"/>
      <c r="R36" s="82">
        <v>0</v>
      </c>
      <c r="S36" s="82">
        <v>0</v>
      </c>
      <c r="T36" s="82">
        <v>0</v>
      </c>
      <c r="U36" s="82">
        <v>0</v>
      </c>
      <c r="V36" s="80">
        <f t="shared" si="0"/>
        <v>0</v>
      </c>
    </row>
    <row r="37" spans="1:218" s="24" customFormat="1" ht="15.75" x14ac:dyDescent="0.25">
      <c r="A37" s="23" t="s">
        <v>105</v>
      </c>
      <c r="B37" s="48"/>
      <c r="C37" s="80">
        <f>SUM(C38:C54)</f>
        <v>17000000</v>
      </c>
      <c r="D37" s="80">
        <f>SUM(D38:D54)</f>
        <v>0</v>
      </c>
      <c r="E37" s="80">
        <f>SUM(E38:E54)</f>
        <v>950000</v>
      </c>
      <c r="F37" s="80">
        <f>SUM(F38:F54)</f>
        <v>0</v>
      </c>
      <c r="G37" s="90">
        <f t="shared" ref="G37:U37" si="4">SUM(G38:G54)</f>
        <v>0</v>
      </c>
      <c r="H37" s="80">
        <f t="shared" si="4"/>
        <v>0</v>
      </c>
      <c r="I37" s="80">
        <f t="shared" si="4"/>
        <v>0</v>
      </c>
      <c r="J37" s="80">
        <f t="shared" si="4"/>
        <v>0</v>
      </c>
      <c r="K37" s="80">
        <f t="shared" si="4"/>
        <v>5500000</v>
      </c>
      <c r="L37" s="80">
        <f t="shared" si="4"/>
        <v>4000000</v>
      </c>
      <c r="M37" s="80">
        <f t="shared" si="4"/>
        <v>12395000</v>
      </c>
      <c r="N37" s="80">
        <f t="shared" si="4"/>
        <v>0</v>
      </c>
      <c r="O37" s="80">
        <f t="shared" si="4"/>
        <v>0</v>
      </c>
      <c r="P37" s="80">
        <f t="shared" si="4"/>
        <v>0</v>
      </c>
      <c r="Q37" s="121">
        <f t="shared" si="4"/>
        <v>1480072229.9737649</v>
      </c>
      <c r="R37" s="80">
        <f t="shared" si="4"/>
        <v>0</v>
      </c>
      <c r="S37" s="80">
        <f t="shared" si="4"/>
        <v>0</v>
      </c>
      <c r="T37" s="80">
        <f t="shared" si="4"/>
        <v>650800000</v>
      </c>
      <c r="U37" s="80">
        <f t="shared" si="4"/>
        <v>0</v>
      </c>
      <c r="V37" s="80">
        <f t="shared" si="0"/>
        <v>2170717229.9737649</v>
      </c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</row>
    <row r="38" spans="1:218" ht="15.75" x14ac:dyDescent="0.25">
      <c r="A38" s="27"/>
      <c r="B38" s="49" t="s">
        <v>106</v>
      </c>
      <c r="C38" s="82"/>
      <c r="D38" s="82"/>
      <c r="E38" s="102"/>
      <c r="F38" s="102"/>
      <c r="G38" s="86"/>
      <c r="H38" s="102"/>
      <c r="I38" s="82"/>
      <c r="J38" s="105"/>
      <c r="K38" s="82"/>
      <c r="L38" s="102"/>
      <c r="M38" s="82"/>
      <c r="N38" s="102"/>
      <c r="O38" s="102"/>
      <c r="P38" s="82"/>
      <c r="Q38" s="122">
        <v>118734233.14285713</v>
      </c>
      <c r="R38" s="82"/>
      <c r="S38" s="104"/>
      <c r="T38" s="82">
        <v>700000</v>
      </c>
      <c r="U38" s="82"/>
      <c r="V38" s="80">
        <f t="shared" si="0"/>
        <v>119434233.14285713</v>
      </c>
      <c r="W38" s="129"/>
    </row>
    <row r="39" spans="1:218" ht="15.75" x14ac:dyDescent="0.25">
      <c r="A39" s="27"/>
      <c r="B39" s="49" t="s">
        <v>107</v>
      </c>
      <c r="C39" s="82"/>
      <c r="D39" s="82"/>
      <c r="E39" s="102"/>
      <c r="F39" s="102"/>
      <c r="G39" s="86"/>
      <c r="H39" s="102"/>
      <c r="I39" s="82"/>
      <c r="J39" s="102"/>
      <c r="K39" s="82"/>
      <c r="L39" s="102"/>
      <c r="M39" s="82"/>
      <c r="N39" s="102"/>
      <c r="O39" s="102"/>
      <c r="P39" s="82"/>
      <c r="Q39" s="122"/>
      <c r="R39" s="82"/>
      <c r="S39" s="104"/>
      <c r="T39" s="82">
        <v>60000000</v>
      </c>
      <c r="U39" s="82"/>
      <c r="V39" s="80">
        <f t="shared" si="0"/>
        <v>60000000</v>
      </c>
    </row>
    <row r="40" spans="1:218" ht="15.75" x14ac:dyDescent="0.25">
      <c r="A40" s="27"/>
      <c r="B40" s="49" t="s">
        <v>108</v>
      </c>
      <c r="C40" s="82"/>
      <c r="D40" s="82"/>
      <c r="E40" s="102"/>
      <c r="F40" s="102"/>
      <c r="G40" s="86"/>
      <c r="H40" s="102"/>
      <c r="I40" s="82"/>
      <c r="J40" s="102"/>
      <c r="K40" s="82"/>
      <c r="L40" s="102"/>
      <c r="M40" s="82"/>
      <c r="N40" s="102"/>
      <c r="O40" s="102"/>
      <c r="P40" s="82"/>
      <c r="Q40" s="122"/>
      <c r="R40" s="82"/>
      <c r="S40" s="104"/>
      <c r="T40" s="82"/>
      <c r="U40" s="82"/>
      <c r="V40" s="80">
        <f t="shared" si="0"/>
        <v>0</v>
      </c>
    </row>
    <row r="41" spans="1:218" ht="15.75" x14ac:dyDescent="0.25">
      <c r="A41" s="27"/>
      <c r="B41" s="49" t="s">
        <v>109</v>
      </c>
      <c r="C41" s="82"/>
      <c r="D41" s="82"/>
      <c r="E41" s="102"/>
      <c r="F41" s="102"/>
      <c r="G41" s="86"/>
      <c r="H41" s="102"/>
      <c r="I41" s="82"/>
      <c r="J41" s="102"/>
      <c r="K41" s="82"/>
      <c r="L41" s="102"/>
      <c r="M41" s="82"/>
      <c r="N41" s="102"/>
      <c r="O41" s="102"/>
      <c r="P41" s="82"/>
      <c r="Q41" s="122">
        <v>16100000</v>
      </c>
      <c r="R41" s="82"/>
      <c r="S41" s="104"/>
      <c r="T41" s="82"/>
      <c r="U41" s="82"/>
      <c r="V41" s="80">
        <f t="shared" si="0"/>
        <v>16100000</v>
      </c>
      <c r="W41" s="129"/>
    </row>
    <row r="42" spans="1:218" ht="15.75" x14ac:dyDescent="0.25">
      <c r="A42" s="27"/>
      <c r="B42" s="49" t="s">
        <v>110</v>
      </c>
      <c r="C42" s="82"/>
      <c r="D42" s="82"/>
      <c r="E42" s="102"/>
      <c r="F42" s="102"/>
      <c r="G42" s="86"/>
      <c r="H42" s="102"/>
      <c r="I42" s="82"/>
      <c r="J42" s="102"/>
      <c r="K42" s="82"/>
      <c r="L42" s="102"/>
      <c r="M42" s="82"/>
      <c r="N42" s="102"/>
      <c r="O42" s="102"/>
      <c r="P42" s="82"/>
      <c r="Q42" s="122"/>
      <c r="R42" s="82"/>
      <c r="S42" s="104"/>
      <c r="T42" s="82"/>
      <c r="U42" s="82"/>
      <c r="V42" s="80">
        <f t="shared" si="0"/>
        <v>0</v>
      </c>
    </row>
    <row r="43" spans="1:218" ht="15.75" x14ac:dyDescent="0.25">
      <c r="A43" s="27"/>
      <c r="B43" s="49" t="s">
        <v>111</v>
      </c>
      <c r="C43" s="82"/>
      <c r="D43" s="82"/>
      <c r="E43" s="102"/>
      <c r="F43" s="102"/>
      <c r="G43" s="86"/>
      <c r="H43" s="102"/>
      <c r="I43" s="82"/>
      <c r="J43" s="102"/>
      <c r="K43" s="82"/>
      <c r="L43" s="102"/>
      <c r="M43" s="82"/>
      <c r="N43" s="102"/>
      <c r="O43" s="102"/>
      <c r="P43" s="82"/>
      <c r="Q43" s="122">
        <v>75000000</v>
      </c>
      <c r="R43" s="82"/>
      <c r="S43" s="104"/>
      <c r="T43" s="82"/>
      <c r="U43" s="82"/>
      <c r="V43" s="80">
        <f t="shared" si="0"/>
        <v>75000000</v>
      </c>
    </row>
    <row r="44" spans="1:218" ht="15.75" x14ac:dyDescent="0.25">
      <c r="A44" s="27"/>
      <c r="B44" s="49" t="s">
        <v>112</v>
      </c>
      <c r="C44" s="82"/>
      <c r="D44" s="82"/>
      <c r="E44" s="102"/>
      <c r="F44" s="102"/>
      <c r="G44" s="86"/>
      <c r="H44" s="102"/>
      <c r="I44" s="82"/>
      <c r="J44" s="102"/>
      <c r="K44" s="82"/>
      <c r="L44" s="102"/>
      <c r="M44" s="82"/>
      <c r="N44" s="102"/>
      <c r="O44" s="102"/>
      <c r="P44" s="82"/>
      <c r="Q44" s="122"/>
      <c r="R44" s="82"/>
      <c r="S44" s="104"/>
      <c r="T44" s="82"/>
      <c r="U44" s="82"/>
      <c r="V44" s="80">
        <f t="shared" si="0"/>
        <v>0</v>
      </c>
    </row>
    <row r="45" spans="1:218" ht="15.75" x14ac:dyDescent="0.25">
      <c r="A45" s="27"/>
      <c r="B45" s="49" t="s">
        <v>113</v>
      </c>
      <c r="C45" s="82"/>
      <c r="D45" s="82"/>
      <c r="E45" s="102"/>
      <c r="F45" s="102"/>
      <c r="G45" s="86"/>
      <c r="H45" s="102"/>
      <c r="I45" s="82"/>
      <c r="J45" s="102"/>
      <c r="K45" s="82"/>
      <c r="L45" s="102"/>
      <c r="M45" s="82"/>
      <c r="N45" s="102"/>
      <c r="O45" s="102"/>
      <c r="P45" s="82"/>
      <c r="Q45" s="122"/>
      <c r="R45" s="82"/>
      <c r="S45" s="104"/>
      <c r="T45" s="82"/>
      <c r="U45" s="82"/>
      <c r="V45" s="80">
        <f t="shared" si="0"/>
        <v>0</v>
      </c>
    </row>
    <row r="46" spans="1:218" ht="15.75" x14ac:dyDescent="0.25">
      <c r="A46" s="27"/>
      <c r="B46" s="49" t="s">
        <v>114</v>
      </c>
      <c r="C46" s="82"/>
      <c r="D46" s="82"/>
      <c r="E46" s="102"/>
      <c r="F46" s="102"/>
      <c r="G46" s="86"/>
      <c r="H46" s="102"/>
      <c r="I46" s="82"/>
      <c r="J46" s="102"/>
      <c r="K46" s="82"/>
      <c r="L46" s="102"/>
      <c r="M46" s="82"/>
      <c r="N46" s="102"/>
      <c r="O46" s="102"/>
      <c r="P46" s="82"/>
      <c r="Q46" s="122"/>
      <c r="R46" s="82"/>
      <c r="S46" s="104"/>
      <c r="T46" s="82">
        <v>7500000</v>
      </c>
      <c r="U46" s="82"/>
      <c r="V46" s="80">
        <f t="shared" si="0"/>
        <v>7500000</v>
      </c>
    </row>
    <row r="47" spans="1:218" ht="15.75" x14ac:dyDescent="0.25">
      <c r="A47" s="27"/>
      <c r="B47" s="49" t="s">
        <v>115</v>
      </c>
      <c r="C47" s="82"/>
      <c r="D47" s="82"/>
      <c r="E47" s="102"/>
      <c r="F47" s="102"/>
      <c r="G47" s="86"/>
      <c r="H47" s="102"/>
      <c r="I47" s="82"/>
      <c r="J47" s="102"/>
      <c r="K47" s="82"/>
      <c r="L47" s="102"/>
      <c r="M47" s="82"/>
      <c r="N47" s="102"/>
      <c r="O47" s="102"/>
      <c r="P47" s="82"/>
      <c r="Q47" s="122"/>
      <c r="R47" s="82"/>
      <c r="S47" s="104"/>
      <c r="T47" s="82">
        <v>94600000</v>
      </c>
      <c r="U47" s="82"/>
      <c r="V47" s="80">
        <f t="shared" si="0"/>
        <v>94600000</v>
      </c>
    </row>
    <row r="48" spans="1:218" ht="15.75" x14ac:dyDescent="0.25">
      <c r="A48" s="27"/>
      <c r="B48" s="49" t="s">
        <v>116</v>
      </c>
      <c r="C48" s="82"/>
      <c r="D48" s="82"/>
      <c r="E48" s="102">
        <v>950000</v>
      </c>
      <c r="F48" s="102"/>
      <c r="G48" s="86"/>
      <c r="H48" s="102"/>
      <c r="I48" s="82"/>
      <c r="J48" s="102"/>
      <c r="K48" s="82"/>
      <c r="L48" s="102"/>
      <c r="M48" s="82"/>
      <c r="N48" s="102"/>
      <c r="O48" s="102"/>
      <c r="P48" s="82"/>
      <c r="Q48" s="122">
        <v>466075136.3309077</v>
      </c>
      <c r="R48" s="82"/>
      <c r="S48" s="104"/>
      <c r="T48" s="82"/>
      <c r="U48" s="82"/>
      <c r="V48" s="80">
        <f t="shared" si="0"/>
        <v>467025136.3309077</v>
      </c>
      <c r="W48" s="129"/>
    </row>
    <row r="49" spans="1:218" ht="15.75" x14ac:dyDescent="0.25">
      <c r="A49" s="27"/>
      <c r="B49" s="49" t="s">
        <v>117</v>
      </c>
      <c r="C49" s="82"/>
      <c r="D49" s="82"/>
      <c r="E49" s="102"/>
      <c r="F49" s="102"/>
      <c r="G49" s="86"/>
      <c r="H49" s="102"/>
      <c r="I49" s="82"/>
      <c r="J49" s="102"/>
      <c r="K49" s="82"/>
      <c r="L49" s="102"/>
      <c r="M49" s="82"/>
      <c r="N49" s="102"/>
      <c r="O49" s="102"/>
      <c r="P49" s="82"/>
      <c r="Q49" s="122">
        <v>495600416.5</v>
      </c>
      <c r="R49" s="82"/>
      <c r="S49" s="104"/>
      <c r="T49" s="82"/>
      <c r="U49" s="82"/>
      <c r="V49" s="80">
        <f t="shared" si="0"/>
        <v>495600416.5</v>
      </c>
      <c r="W49" s="129"/>
    </row>
    <row r="50" spans="1:218" ht="15.75" x14ac:dyDescent="0.25">
      <c r="A50" s="27"/>
      <c r="B50" s="49" t="s">
        <v>118</v>
      </c>
      <c r="C50" s="82"/>
      <c r="D50" s="82"/>
      <c r="E50" s="102"/>
      <c r="F50" s="102"/>
      <c r="G50" s="86"/>
      <c r="H50" s="102"/>
      <c r="I50" s="82"/>
      <c r="J50" s="102"/>
      <c r="K50" s="82"/>
      <c r="L50" s="102"/>
      <c r="M50" s="82"/>
      <c r="N50" s="102"/>
      <c r="O50" s="102"/>
      <c r="P50" s="82"/>
      <c r="Q50" s="122">
        <v>253962444</v>
      </c>
      <c r="R50" s="82"/>
      <c r="S50" s="104"/>
      <c r="T50" s="82"/>
      <c r="U50" s="82"/>
      <c r="V50" s="80">
        <f t="shared" si="0"/>
        <v>253962444</v>
      </c>
      <c r="W50" s="129"/>
    </row>
    <row r="51" spans="1:218" ht="15.75" x14ac:dyDescent="0.25">
      <c r="A51" s="27"/>
      <c r="B51" s="49" t="s">
        <v>119</v>
      </c>
      <c r="C51" s="82"/>
      <c r="D51" s="82"/>
      <c r="E51" s="102"/>
      <c r="F51" s="102"/>
      <c r="G51" s="86"/>
      <c r="H51" s="102"/>
      <c r="I51" s="82"/>
      <c r="J51" s="102"/>
      <c r="K51" s="82"/>
      <c r="L51" s="102"/>
      <c r="M51" s="82"/>
      <c r="N51" s="102"/>
      <c r="O51" s="102"/>
      <c r="P51" s="82"/>
      <c r="Q51" s="122"/>
      <c r="R51" s="82"/>
      <c r="S51" s="104"/>
      <c r="T51" s="82"/>
      <c r="U51" s="82"/>
      <c r="V51" s="80">
        <f t="shared" si="0"/>
        <v>0</v>
      </c>
    </row>
    <row r="52" spans="1:218" ht="15.75" x14ac:dyDescent="0.25">
      <c r="A52" s="27"/>
      <c r="B52" s="49" t="s">
        <v>120</v>
      </c>
      <c r="C52" s="82"/>
      <c r="D52" s="82"/>
      <c r="E52" s="102"/>
      <c r="F52" s="102"/>
      <c r="G52" s="86"/>
      <c r="H52" s="102"/>
      <c r="I52" s="82"/>
      <c r="J52" s="102"/>
      <c r="K52" s="82"/>
      <c r="L52" s="102"/>
      <c r="M52" s="82"/>
      <c r="N52" s="102"/>
      <c r="O52" s="102"/>
      <c r="P52" s="82"/>
      <c r="Q52" s="122"/>
      <c r="R52" s="82"/>
      <c r="S52" s="104"/>
      <c r="T52" s="82"/>
      <c r="U52" s="82"/>
      <c r="V52" s="80">
        <f t="shared" si="0"/>
        <v>0</v>
      </c>
    </row>
    <row r="53" spans="1:218" ht="15.75" x14ac:dyDescent="0.25">
      <c r="A53" s="27"/>
      <c r="B53" s="49" t="s">
        <v>121</v>
      </c>
      <c r="C53" s="82"/>
      <c r="D53" s="82"/>
      <c r="E53" s="102"/>
      <c r="F53" s="102"/>
      <c r="G53" s="86"/>
      <c r="H53" s="102"/>
      <c r="I53" s="82"/>
      <c r="J53" s="102"/>
      <c r="K53" s="82"/>
      <c r="L53" s="102"/>
      <c r="M53" s="82"/>
      <c r="N53" s="102"/>
      <c r="O53" s="102"/>
      <c r="P53" s="82"/>
      <c r="Q53" s="122"/>
      <c r="R53" s="82"/>
      <c r="S53" s="104"/>
      <c r="T53" s="82"/>
      <c r="U53" s="82"/>
      <c r="V53" s="80">
        <f t="shared" si="0"/>
        <v>0</v>
      </c>
    </row>
    <row r="54" spans="1:218" ht="25.5" customHeight="1" x14ac:dyDescent="0.25">
      <c r="A54" s="27"/>
      <c r="B54" s="49" t="s">
        <v>122</v>
      </c>
      <c r="C54" s="127">
        <v>17000000</v>
      </c>
      <c r="E54" s="102"/>
      <c r="F54" s="102"/>
      <c r="G54" s="86"/>
      <c r="H54" s="102"/>
      <c r="I54" s="82"/>
      <c r="J54" s="105"/>
      <c r="K54" s="82">
        <v>5500000</v>
      </c>
      <c r="L54" s="102">
        <v>4000000</v>
      </c>
      <c r="M54" s="82">
        <v>12395000</v>
      </c>
      <c r="N54" s="102"/>
      <c r="O54" s="102"/>
      <c r="P54" s="82"/>
      <c r="Q54" s="122">
        <f>53100000+1500000</f>
        <v>54600000</v>
      </c>
      <c r="R54" s="82"/>
      <c r="S54" s="104"/>
      <c r="T54" s="82">
        <v>488000000</v>
      </c>
      <c r="U54" s="82"/>
      <c r="V54" s="80">
        <f t="shared" si="0"/>
        <v>581495000</v>
      </c>
    </row>
    <row r="55" spans="1:218" s="24" customFormat="1" ht="15.75" x14ac:dyDescent="0.25">
      <c r="A55" s="23" t="s">
        <v>123</v>
      </c>
      <c r="B55" s="48"/>
      <c r="C55" s="80">
        <f>SUM(C56:C66)</f>
        <v>0</v>
      </c>
      <c r="D55" s="80">
        <f>SUM(D56:D66)</f>
        <v>0</v>
      </c>
      <c r="E55" s="80">
        <f>SUM(E56:E66)</f>
        <v>1000000</v>
      </c>
      <c r="F55" s="80">
        <f>SUM(F56:F66)</f>
        <v>0</v>
      </c>
      <c r="G55" s="90">
        <f t="shared" ref="G55:U55" si="5">SUM(G56:G66)</f>
        <v>0</v>
      </c>
      <c r="H55" s="80">
        <f t="shared" si="5"/>
        <v>600000000</v>
      </c>
      <c r="I55" s="80">
        <f t="shared" si="5"/>
        <v>0</v>
      </c>
      <c r="J55" s="80">
        <f t="shared" si="5"/>
        <v>0</v>
      </c>
      <c r="K55" s="80">
        <f t="shared" si="5"/>
        <v>6500000</v>
      </c>
      <c r="L55" s="80">
        <f t="shared" si="5"/>
        <v>0</v>
      </c>
      <c r="M55" s="80">
        <f t="shared" si="5"/>
        <v>0</v>
      </c>
      <c r="N55" s="80">
        <f t="shared" si="5"/>
        <v>0</v>
      </c>
      <c r="O55" s="80">
        <f t="shared" si="5"/>
        <v>0</v>
      </c>
      <c r="P55" s="80">
        <f t="shared" si="5"/>
        <v>0</v>
      </c>
      <c r="Q55" s="121">
        <f>SUM(Q56:Q66)</f>
        <v>3200588541.5299997</v>
      </c>
      <c r="R55" s="90">
        <f t="shared" si="5"/>
        <v>0</v>
      </c>
      <c r="S55" s="90">
        <f t="shared" si="5"/>
        <v>0</v>
      </c>
      <c r="T55" s="80">
        <f t="shared" si="5"/>
        <v>36142000</v>
      </c>
      <c r="U55" s="80">
        <f t="shared" si="5"/>
        <v>0</v>
      </c>
      <c r="V55" s="80">
        <f t="shared" si="0"/>
        <v>3844230541.5299997</v>
      </c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</row>
    <row r="56" spans="1:218" ht="15.75" x14ac:dyDescent="0.25">
      <c r="A56" s="26"/>
      <c r="B56" s="47" t="s">
        <v>124</v>
      </c>
      <c r="C56" s="82"/>
      <c r="D56" s="82"/>
      <c r="E56" s="102"/>
      <c r="F56" s="102"/>
      <c r="G56" s="86"/>
      <c r="H56" s="102"/>
      <c r="I56" s="82"/>
      <c r="J56" s="102"/>
      <c r="K56" s="82"/>
      <c r="L56" s="102"/>
      <c r="M56" s="82"/>
      <c r="N56" s="102"/>
      <c r="O56" s="102"/>
      <c r="P56" s="82"/>
      <c r="Q56" s="124">
        <v>353500000</v>
      </c>
      <c r="R56" s="82"/>
      <c r="S56" s="104"/>
      <c r="T56" s="82"/>
      <c r="U56" s="82"/>
      <c r="V56" s="80">
        <f t="shared" si="0"/>
        <v>353500000</v>
      </c>
    </row>
    <row r="57" spans="1:218" ht="30.75" x14ac:dyDescent="0.25">
      <c r="A57" s="26"/>
      <c r="B57" s="47" t="s">
        <v>125</v>
      </c>
      <c r="C57" s="82"/>
      <c r="D57" s="82"/>
      <c r="E57" s="102"/>
      <c r="F57" s="102"/>
      <c r="G57" s="86"/>
      <c r="H57" s="102"/>
      <c r="I57" s="82"/>
      <c r="J57" s="102"/>
      <c r="K57" s="82">
        <v>1500000</v>
      </c>
      <c r="L57" s="102"/>
      <c r="M57" s="82"/>
      <c r="N57" s="102"/>
      <c r="O57" s="102"/>
      <c r="P57" s="82"/>
      <c r="Q57" s="122">
        <f>81400000+32000000+1500000</f>
        <v>114900000</v>
      </c>
      <c r="R57" s="82"/>
      <c r="S57" s="104"/>
      <c r="T57" s="82"/>
      <c r="U57" s="82"/>
      <c r="V57" s="80">
        <f t="shared" si="0"/>
        <v>116400000</v>
      </c>
    </row>
    <row r="58" spans="1:218" ht="15" customHeight="1" x14ac:dyDescent="0.25">
      <c r="A58" s="26"/>
      <c r="B58" s="47" t="s">
        <v>126</v>
      </c>
      <c r="C58" s="82"/>
      <c r="D58" s="82"/>
      <c r="E58" s="102"/>
      <c r="F58" s="102"/>
      <c r="G58" s="86"/>
      <c r="H58" s="102"/>
      <c r="I58" s="82"/>
      <c r="J58" s="102"/>
      <c r="K58" s="82"/>
      <c r="L58" s="102"/>
      <c r="M58" s="82"/>
      <c r="N58" s="102"/>
      <c r="O58" s="102"/>
      <c r="P58" s="82"/>
      <c r="Q58" s="122"/>
      <c r="R58" s="82"/>
      <c r="S58" s="104"/>
      <c r="T58" s="82"/>
      <c r="U58" s="82"/>
      <c r="V58" s="80">
        <f t="shared" si="0"/>
        <v>0</v>
      </c>
    </row>
    <row r="59" spans="1:218" ht="30.75" x14ac:dyDescent="0.25">
      <c r="A59" s="26"/>
      <c r="B59" s="50" t="s">
        <v>127</v>
      </c>
      <c r="C59" s="82"/>
      <c r="D59" s="82"/>
      <c r="E59" s="102">
        <v>1000000</v>
      </c>
      <c r="F59" s="102"/>
      <c r="G59" s="86"/>
      <c r="H59" s="102">
        <v>300000000</v>
      </c>
      <c r="I59" s="82"/>
      <c r="J59" s="102"/>
      <c r="K59" s="82"/>
      <c r="L59" s="102"/>
      <c r="M59" s="82"/>
      <c r="N59" s="102"/>
      <c r="O59" s="102"/>
      <c r="P59" s="82"/>
      <c r="Q59" s="122"/>
      <c r="R59" s="82"/>
      <c r="S59" s="104"/>
      <c r="T59" s="82"/>
      <c r="U59" s="82"/>
      <c r="V59" s="80">
        <f t="shared" si="0"/>
        <v>301000000</v>
      </c>
    </row>
    <row r="60" spans="1:218" ht="15.75" x14ac:dyDescent="0.25">
      <c r="A60" s="26"/>
      <c r="B60" s="47" t="s">
        <v>128</v>
      </c>
      <c r="C60" s="82"/>
      <c r="D60" s="82"/>
      <c r="E60" s="102"/>
      <c r="F60" s="102"/>
      <c r="G60" s="86"/>
      <c r="H60" s="102"/>
      <c r="I60" s="82"/>
      <c r="J60" s="105"/>
      <c r="K60" s="82">
        <v>1500000</v>
      </c>
      <c r="L60" s="105"/>
      <c r="M60" s="82"/>
      <c r="N60" s="102"/>
      <c r="O60" s="102"/>
      <c r="P60" s="82"/>
      <c r="Q60" s="122">
        <v>153268920.53</v>
      </c>
      <c r="R60" s="82"/>
      <c r="S60" s="104"/>
      <c r="T60" s="82">
        <v>600000</v>
      </c>
      <c r="U60" s="82"/>
      <c r="V60" s="80">
        <f t="shared" si="0"/>
        <v>155368920.53</v>
      </c>
    </row>
    <row r="61" spans="1:218" ht="15.75" x14ac:dyDescent="0.25">
      <c r="A61" s="26"/>
      <c r="B61" s="47" t="s">
        <v>129</v>
      </c>
      <c r="C61" s="82"/>
      <c r="D61" s="82"/>
      <c r="E61" s="102"/>
      <c r="F61" s="102"/>
      <c r="G61" s="86"/>
      <c r="H61" s="102"/>
      <c r="I61" s="82"/>
      <c r="J61" s="102"/>
      <c r="K61" s="82"/>
      <c r="L61" s="102"/>
      <c r="M61" s="82"/>
      <c r="N61" s="102"/>
      <c r="O61" s="102"/>
      <c r="P61" s="82"/>
      <c r="Q61" s="124">
        <v>823350279</v>
      </c>
      <c r="R61" s="82"/>
      <c r="S61" s="104"/>
      <c r="T61" s="82"/>
      <c r="U61" s="82"/>
      <c r="V61" s="80">
        <f t="shared" si="0"/>
        <v>823350279</v>
      </c>
      <c r="W61" s="61"/>
    </row>
    <row r="62" spans="1:218" ht="15.75" x14ac:dyDescent="0.25">
      <c r="A62" s="26"/>
      <c r="B62" s="47" t="s">
        <v>130</v>
      </c>
      <c r="C62" s="82"/>
      <c r="D62" s="82"/>
      <c r="E62" s="102"/>
      <c r="F62" s="102"/>
      <c r="G62" s="86"/>
      <c r="H62" s="102"/>
      <c r="I62" s="82"/>
      <c r="J62" s="102"/>
      <c r="K62" s="82"/>
      <c r="L62" s="102"/>
      <c r="M62" s="82"/>
      <c r="N62" s="102"/>
      <c r="O62" s="102"/>
      <c r="P62" s="82"/>
      <c r="Q62" s="122"/>
      <c r="R62" s="82"/>
      <c r="S62" s="104"/>
      <c r="T62" s="82"/>
      <c r="U62" s="82"/>
      <c r="V62" s="80">
        <f t="shared" si="0"/>
        <v>0</v>
      </c>
    </row>
    <row r="63" spans="1:218" ht="15.75" x14ac:dyDescent="0.25">
      <c r="A63" s="26"/>
      <c r="B63" s="47" t="s">
        <v>131</v>
      </c>
      <c r="C63" s="82"/>
      <c r="D63" s="82"/>
      <c r="E63" s="102"/>
      <c r="F63" s="102"/>
      <c r="G63" s="86"/>
      <c r="H63" s="102"/>
      <c r="I63" s="82"/>
      <c r="J63" s="102"/>
      <c r="K63" s="82"/>
      <c r="L63" s="102"/>
      <c r="M63" s="82"/>
      <c r="N63" s="102"/>
      <c r="O63" s="102"/>
      <c r="P63" s="82"/>
      <c r="Q63" s="122">
        <v>1754569342</v>
      </c>
      <c r="R63" s="82"/>
      <c r="S63" s="104"/>
      <c r="T63" s="82"/>
      <c r="U63" s="82"/>
      <c r="V63" s="80">
        <f t="shared" si="0"/>
        <v>1754569342</v>
      </c>
    </row>
    <row r="64" spans="1:218" ht="30.75" x14ac:dyDescent="0.25">
      <c r="A64" s="26"/>
      <c r="B64" s="47" t="s">
        <v>132</v>
      </c>
      <c r="C64" s="82"/>
      <c r="D64" s="82"/>
      <c r="E64" s="102"/>
      <c r="F64" s="102"/>
      <c r="G64" s="86"/>
      <c r="H64" s="102"/>
      <c r="I64" s="82"/>
      <c r="J64" s="102"/>
      <c r="K64" s="82"/>
      <c r="L64" s="102"/>
      <c r="M64" s="82"/>
      <c r="N64" s="102"/>
      <c r="O64" s="102"/>
      <c r="P64" s="82"/>
      <c r="Q64" s="122"/>
      <c r="R64" s="82"/>
      <c r="S64" s="104"/>
      <c r="T64" s="82"/>
      <c r="U64" s="82"/>
      <c r="V64" s="80">
        <f t="shared" si="0"/>
        <v>0</v>
      </c>
    </row>
    <row r="65" spans="1:218" ht="15.75" x14ac:dyDescent="0.25">
      <c r="A65" s="26"/>
      <c r="B65" s="47" t="s">
        <v>133</v>
      </c>
      <c r="C65" s="82"/>
      <c r="D65" s="82"/>
      <c r="E65" s="102"/>
      <c r="F65" s="102"/>
      <c r="G65" s="86"/>
      <c r="H65" s="102"/>
      <c r="I65" s="82"/>
      <c r="J65" s="102"/>
      <c r="K65" s="82">
        <v>3500000</v>
      </c>
      <c r="L65" s="105"/>
      <c r="M65" s="82"/>
      <c r="N65" s="102"/>
      <c r="O65" s="102"/>
      <c r="P65" s="82"/>
      <c r="Q65" s="122">
        <f>1000000</f>
        <v>1000000</v>
      </c>
      <c r="R65" s="82"/>
      <c r="S65" s="104"/>
      <c r="T65" s="82">
        <v>35542000</v>
      </c>
      <c r="U65" s="82"/>
      <c r="V65" s="80">
        <f t="shared" si="0"/>
        <v>40042000</v>
      </c>
    </row>
    <row r="66" spans="1:218" ht="15.75" x14ac:dyDescent="0.25">
      <c r="A66" s="26"/>
      <c r="B66" s="47" t="s">
        <v>134</v>
      </c>
      <c r="C66" s="82"/>
      <c r="D66" s="82"/>
      <c r="E66" s="102"/>
      <c r="F66" s="102"/>
      <c r="G66" s="86"/>
      <c r="H66" s="102">
        <v>300000000</v>
      </c>
      <c r="I66" s="82"/>
      <c r="J66" s="102"/>
      <c r="K66" s="82"/>
      <c r="L66" s="105"/>
      <c r="M66" s="82"/>
      <c r="N66" s="102"/>
      <c r="O66" s="102"/>
      <c r="P66" s="82"/>
      <c r="Q66" s="122"/>
      <c r="R66" s="82"/>
      <c r="S66" s="104"/>
      <c r="T66" s="82"/>
      <c r="U66" s="82"/>
      <c r="V66" s="80">
        <f t="shared" si="0"/>
        <v>300000000</v>
      </c>
    </row>
    <row r="67" spans="1:218" s="24" customFormat="1" ht="15.75" x14ac:dyDescent="0.25">
      <c r="A67" s="23" t="s">
        <v>63</v>
      </c>
      <c r="B67" s="48"/>
      <c r="C67" s="80">
        <f>SUM(C68:C75)</f>
        <v>2000000</v>
      </c>
      <c r="D67" s="80">
        <f>SUM(D68:D75)</f>
        <v>0</v>
      </c>
      <c r="E67" s="80">
        <f>SUM(E68:E75)</f>
        <v>0</v>
      </c>
      <c r="F67" s="80">
        <f>SUM(F68:F75)</f>
        <v>0</v>
      </c>
      <c r="G67" s="90">
        <f t="shared" ref="G67:U67" si="6">SUM(G68:G75)</f>
        <v>0</v>
      </c>
      <c r="H67" s="80">
        <f t="shared" si="6"/>
        <v>800000000</v>
      </c>
      <c r="I67" s="80">
        <f t="shared" si="6"/>
        <v>0</v>
      </c>
      <c r="J67" s="80">
        <f t="shared" si="6"/>
        <v>0</v>
      </c>
      <c r="K67" s="80">
        <f t="shared" si="6"/>
        <v>0</v>
      </c>
      <c r="L67" s="80">
        <f t="shared" si="6"/>
        <v>0</v>
      </c>
      <c r="M67" s="80">
        <f>SUM(M68:M75)</f>
        <v>0</v>
      </c>
      <c r="N67" s="80">
        <f>SUM(N68:N75)</f>
        <v>0</v>
      </c>
      <c r="O67" s="80">
        <f>SUM(O68:O75)</f>
        <v>0</v>
      </c>
      <c r="P67" s="80">
        <f t="shared" si="6"/>
        <v>0</v>
      </c>
      <c r="Q67" s="121">
        <f t="shared" si="6"/>
        <v>430627919.92000002</v>
      </c>
      <c r="R67" s="80">
        <f t="shared" si="6"/>
        <v>0</v>
      </c>
      <c r="S67" s="80">
        <f t="shared" si="6"/>
        <v>0</v>
      </c>
      <c r="T67" s="80">
        <f t="shared" si="6"/>
        <v>0</v>
      </c>
      <c r="U67" s="80">
        <f t="shared" si="6"/>
        <v>0</v>
      </c>
      <c r="V67" s="80">
        <f t="shared" si="0"/>
        <v>1232627919.9200001</v>
      </c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</row>
    <row r="68" spans="1:218" ht="15.75" x14ac:dyDescent="0.25">
      <c r="A68" s="26"/>
      <c r="B68" s="47" t="s">
        <v>135</v>
      </c>
      <c r="C68" s="82"/>
      <c r="D68" s="82"/>
      <c r="E68" s="102"/>
      <c r="F68" s="102"/>
      <c r="G68" s="86"/>
      <c r="H68" s="102"/>
      <c r="I68" s="82"/>
      <c r="J68" s="102"/>
      <c r="K68" s="82"/>
      <c r="L68" s="102"/>
      <c r="M68" s="82"/>
      <c r="N68" s="102"/>
      <c r="O68" s="102"/>
      <c r="P68" s="82"/>
      <c r="Q68" s="123"/>
      <c r="R68" s="82"/>
      <c r="S68" s="104"/>
      <c r="T68" s="82"/>
      <c r="U68" s="82"/>
      <c r="V68" s="80">
        <f t="shared" si="0"/>
        <v>0</v>
      </c>
    </row>
    <row r="69" spans="1:218" ht="15.75" x14ac:dyDescent="0.25">
      <c r="A69" s="26"/>
      <c r="B69" s="47" t="s">
        <v>136</v>
      </c>
      <c r="C69" s="82"/>
      <c r="D69" s="82"/>
      <c r="E69" s="102"/>
      <c r="F69" s="102"/>
      <c r="G69" s="86"/>
      <c r="H69" s="102"/>
      <c r="I69" s="82"/>
      <c r="J69" s="102"/>
      <c r="K69" s="82"/>
      <c r="L69" s="102"/>
      <c r="M69" s="82"/>
      <c r="N69" s="102"/>
      <c r="O69" s="102"/>
      <c r="P69" s="82"/>
      <c r="Q69" s="122">
        <v>429627919.92000002</v>
      </c>
      <c r="R69" s="82"/>
      <c r="S69" s="104"/>
      <c r="T69" s="82"/>
      <c r="U69" s="82"/>
      <c r="V69" s="80">
        <f t="shared" si="0"/>
        <v>429627919.92000002</v>
      </c>
    </row>
    <row r="70" spans="1:218" ht="15.75" x14ac:dyDescent="0.25">
      <c r="A70" s="26"/>
      <c r="B70" s="47" t="s">
        <v>137</v>
      </c>
      <c r="C70" s="82"/>
      <c r="D70" s="82"/>
      <c r="E70" s="102"/>
      <c r="F70" s="102"/>
      <c r="G70" s="86"/>
      <c r="H70" s="102"/>
      <c r="I70" s="82"/>
      <c r="J70" s="102"/>
      <c r="K70" s="82"/>
      <c r="L70" s="102"/>
      <c r="M70" s="82"/>
      <c r="N70" s="102"/>
      <c r="O70" s="102"/>
      <c r="P70" s="82"/>
      <c r="Q70" s="123"/>
      <c r="R70" s="82"/>
      <c r="S70" s="104"/>
      <c r="T70" s="82"/>
      <c r="U70" s="82"/>
      <c r="V70" s="80">
        <f t="shared" si="0"/>
        <v>0</v>
      </c>
    </row>
    <row r="71" spans="1:218" ht="15.75" x14ac:dyDescent="0.25">
      <c r="A71" s="26"/>
      <c r="B71" s="47" t="s">
        <v>138</v>
      </c>
      <c r="C71" s="82"/>
      <c r="D71" s="82"/>
      <c r="E71" s="102"/>
      <c r="F71" s="102"/>
      <c r="G71" s="86"/>
      <c r="H71" s="102"/>
      <c r="I71" s="82"/>
      <c r="J71" s="102"/>
      <c r="K71" s="82"/>
      <c r="L71" s="102"/>
      <c r="M71" s="82"/>
      <c r="N71" s="102"/>
      <c r="O71" s="102"/>
      <c r="P71" s="82"/>
      <c r="Q71" s="123"/>
      <c r="R71" s="82"/>
      <c r="S71" s="104"/>
      <c r="T71" s="82"/>
      <c r="U71" s="82"/>
      <c r="V71" s="80">
        <f t="shared" si="0"/>
        <v>0</v>
      </c>
    </row>
    <row r="72" spans="1:218" ht="15.75" x14ac:dyDescent="0.25">
      <c r="A72" s="26"/>
      <c r="B72" s="47" t="s">
        <v>139</v>
      </c>
      <c r="C72" s="82"/>
      <c r="D72" s="82"/>
      <c r="E72" s="102"/>
      <c r="F72" s="102"/>
      <c r="G72" s="86"/>
      <c r="H72" s="102"/>
      <c r="I72" s="82"/>
      <c r="J72" s="102"/>
      <c r="K72" s="82"/>
      <c r="L72" s="102"/>
      <c r="M72" s="82"/>
      <c r="N72" s="102"/>
      <c r="O72" s="102"/>
      <c r="P72" s="82"/>
      <c r="Q72" s="123"/>
      <c r="R72" s="82"/>
      <c r="S72" s="104"/>
      <c r="T72" s="82"/>
      <c r="U72" s="82"/>
      <c r="V72" s="80">
        <f t="shared" si="0"/>
        <v>0</v>
      </c>
    </row>
    <row r="73" spans="1:218" ht="15.75" x14ac:dyDescent="0.25">
      <c r="A73" s="26"/>
      <c r="B73" s="47" t="s">
        <v>140</v>
      </c>
      <c r="C73" s="82"/>
      <c r="D73" s="82"/>
      <c r="E73" s="102"/>
      <c r="F73" s="102"/>
      <c r="G73" s="86"/>
      <c r="H73" s="102"/>
      <c r="I73" s="82"/>
      <c r="J73" s="102"/>
      <c r="K73" s="82"/>
      <c r="L73" s="102"/>
      <c r="M73" s="82"/>
      <c r="N73" s="102"/>
      <c r="O73" s="102"/>
      <c r="P73" s="82"/>
      <c r="Q73" s="123"/>
      <c r="R73" s="82"/>
      <c r="S73" s="104"/>
      <c r="T73" s="82"/>
      <c r="U73" s="82"/>
      <c r="V73" s="80">
        <f t="shared" si="0"/>
        <v>0</v>
      </c>
    </row>
    <row r="74" spans="1:218" ht="15.75" x14ac:dyDescent="0.25">
      <c r="A74" s="26"/>
      <c r="B74" s="47" t="s">
        <v>141</v>
      </c>
      <c r="C74" s="82"/>
      <c r="D74" s="82"/>
      <c r="E74" s="102"/>
      <c r="F74" s="102"/>
      <c r="G74" s="86"/>
      <c r="H74" s="102"/>
      <c r="I74" s="82"/>
      <c r="J74" s="102"/>
      <c r="K74" s="82"/>
      <c r="L74" s="102"/>
      <c r="M74" s="82"/>
      <c r="N74" s="102"/>
      <c r="O74" s="102"/>
      <c r="P74" s="82"/>
      <c r="Q74" s="123"/>
      <c r="R74" s="82"/>
      <c r="S74" s="104"/>
      <c r="T74" s="82"/>
      <c r="U74" s="82"/>
      <c r="V74" s="80">
        <f t="shared" ref="V74:V136" si="7">SUM(C74:U74)</f>
        <v>0</v>
      </c>
    </row>
    <row r="75" spans="1:218" ht="15.75" x14ac:dyDescent="0.25">
      <c r="A75" s="26"/>
      <c r="B75" s="47" t="s">
        <v>142</v>
      </c>
      <c r="C75" s="82">
        <v>2000000</v>
      </c>
      <c r="D75" s="82"/>
      <c r="E75" s="102"/>
      <c r="F75" s="102"/>
      <c r="G75" s="86"/>
      <c r="H75" s="107">
        <v>800000000</v>
      </c>
      <c r="I75" s="82"/>
      <c r="J75" s="105"/>
      <c r="K75" s="82"/>
      <c r="L75" s="102"/>
      <c r="M75" s="82"/>
      <c r="N75" s="102"/>
      <c r="O75" s="102"/>
      <c r="P75" s="82"/>
      <c r="Q75" s="123">
        <v>1000000</v>
      </c>
      <c r="R75" s="82"/>
      <c r="S75" s="104"/>
      <c r="T75" s="82"/>
      <c r="U75" s="82"/>
      <c r="V75" s="80">
        <f t="shared" si="7"/>
        <v>803000000</v>
      </c>
    </row>
    <row r="76" spans="1:218" s="24" customFormat="1" ht="15.75" x14ac:dyDescent="0.25">
      <c r="A76" s="23" t="s">
        <v>143</v>
      </c>
      <c r="B76" s="48"/>
      <c r="C76" s="80">
        <f t="shared" ref="C76:D76" si="8">C77+C78+C79+C80</f>
        <v>0</v>
      </c>
      <c r="D76" s="80">
        <f t="shared" si="8"/>
        <v>0</v>
      </c>
      <c r="E76" s="80">
        <f>E77+E78+E79+E80</f>
        <v>177000000</v>
      </c>
      <c r="F76" s="80">
        <f>F77+F78+F79+F80</f>
        <v>5150000</v>
      </c>
      <c r="G76" s="90">
        <f t="shared" ref="G76:U76" si="9">G77+G78+G79+G80</f>
        <v>0</v>
      </c>
      <c r="H76" s="80">
        <f t="shared" si="9"/>
        <v>109000000</v>
      </c>
      <c r="I76" s="80">
        <f t="shared" si="9"/>
        <v>0</v>
      </c>
      <c r="J76" s="80">
        <f t="shared" si="9"/>
        <v>0</v>
      </c>
      <c r="K76" s="80">
        <f t="shared" si="9"/>
        <v>900000</v>
      </c>
      <c r="L76" s="80">
        <f t="shared" si="9"/>
        <v>0</v>
      </c>
      <c r="M76" s="80">
        <f t="shared" si="9"/>
        <v>0</v>
      </c>
      <c r="N76" s="80">
        <f t="shared" si="9"/>
        <v>0</v>
      </c>
      <c r="O76" s="80">
        <f t="shared" si="9"/>
        <v>5000000</v>
      </c>
      <c r="P76" s="80">
        <f t="shared" si="9"/>
        <v>0</v>
      </c>
      <c r="Q76" s="121">
        <f t="shared" si="9"/>
        <v>82610000</v>
      </c>
      <c r="R76" s="80">
        <f t="shared" si="9"/>
        <v>0</v>
      </c>
      <c r="S76" s="80">
        <f t="shared" si="9"/>
        <v>0</v>
      </c>
      <c r="T76" s="80">
        <f t="shared" si="9"/>
        <v>0</v>
      </c>
      <c r="U76" s="80">
        <f t="shared" si="9"/>
        <v>0</v>
      </c>
      <c r="V76" s="80">
        <f t="shared" si="7"/>
        <v>379660000</v>
      </c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44"/>
      <c r="GX76" s="44"/>
      <c r="GY76" s="44"/>
      <c r="GZ76" s="44"/>
      <c r="HA76" s="44"/>
      <c r="HB76" s="44"/>
      <c r="HC76" s="44"/>
      <c r="HD76" s="44"/>
      <c r="HE76" s="44"/>
      <c r="HF76" s="44"/>
      <c r="HG76" s="44"/>
      <c r="HH76" s="44"/>
      <c r="HI76" s="44"/>
      <c r="HJ76" s="44"/>
    </row>
    <row r="77" spans="1:218" ht="15.75" x14ac:dyDescent="0.25">
      <c r="A77" s="26"/>
      <c r="B77" s="47" t="s">
        <v>144</v>
      </c>
      <c r="C77" s="82"/>
      <c r="D77" s="82"/>
      <c r="E77" s="102"/>
      <c r="F77" s="102">
        <v>1000000</v>
      </c>
      <c r="G77" s="86"/>
      <c r="H77" s="102"/>
      <c r="I77" s="82"/>
      <c r="J77" s="102"/>
      <c r="K77" s="82"/>
      <c r="L77" s="102"/>
      <c r="M77" s="82"/>
      <c r="N77" s="102"/>
      <c r="O77" s="102"/>
      <c r="P77" s="82"/>
      <c r="Q77" s="123"/>
      <c r="R77" s="82"/>
      <c r="S77" s="104"/>
      <c r="T77" s="82"/>
      <c r="U77" s="82"/>
      <c r="V77" s="80">
        <f t="shared" si="7"/>
        <v>1000000</v>
      </c>
    </row>
    <row r="78" spans="1:218" ht="30.75" x14ac:dyDescent="0.25">
      <c r="A78" s="26"/>
      <c r="B78" s="47" t="s">
        <v>145</v>
      </c>
      <c r="C78" s="82"/>
      <c r="D78" s="82"/>
      <c r="E78" s="102"/>
      <c r="F78" s="102"/>
      <c r="G78" s="86"/>
      <c r="H78" s="102"/>
      <c r="I78" s="82"/>
      <c r="J78" s="102"/>
      <c r="K78" s="82"/>
      <c r="L78" s="108"/>
      <c r="M78" s="82"/>
      <c r="N78" s="102"/>
      <c r="O78" s="102"/>
      <c r="P78" s="82"/>
      <c r="Q78" s="123"/>
      <c r="R78" s="82"/>
      <c r="S78" s="104"/>
      <c r="T78" s="82"/>
      <c r="U78" s="82"/>
      <c r="V78" s="80">
        <f t="shared" si="7"/>
        <v>0</v>
      </c>
    </row>
    <row r="79" spans="1:218" ht="15.75" x14ac:dyDescent="0.25">
      <c r="A79" s="26"/>
      <c r="B79" s="47" t="s">
        <v>146</v>
      </c>
      <c r="C79" s="82"/>
      <c r="D79" s="82"/>
      <c r="E79" s="102"/>
      <c r="F79" s="102">
        <v>150000</v>
      </c>
      <c r="G79" s="86"/>
      <c r="H79" s="102">
        <v>109000000</v>
      </c>
      <c r="I79" s="82"/>
      <c r="J79" s="102"/>
      <c r="K79" s="82"/>
      <c r="L79" s="102"/>
      <c r="M79" s="82"/>
      <c r="N79" s="102"/>
      <c r="O79" s="102"/>
      <c r="P79" s="82"/>
      <c r="Q79" s="123">
        <v>9000000</v>
      </c>
      <c r="R79" s="82"/>
      <c r="S79" s="104"/>
      <c r="T79" s="82"/>
      <c r="U79" s="82"/>
      <c r="V79" s="80">
        <f t="shared" si="7"/>
        <v>118150000</v>
      </c>
    </row>
    <row r="80" spans="1:218" ht="15.75" x14ac:dyDescent="0.25">
      <c r="A80" s="26"/>
      <c r="B80" s="47" t="s">
        <v>147</v>
      </c>
      <c r="C80" s="82"/>
      <c r="D80" s="82"/>
      <c r="E80" s="102">
        <v>177000000</v>
      </c>
      <c r="F80" s="102">
        <v>4000000</v>
      </c>
      <c r="G80" s="86"/>
      <c r="H80" s="102"/>
      <c r="I80" s="82"/>
      <c r="J80" s="102"/>
      <c r="K80" s="82">
        <v>900000</v>
      </c>
      <c r="L80" s="102"/>
      <c r="M80" s="82"/>
      <c r="N80" s="102"/>
      <c r="O80" s="102">
        <v>5000000</v>
      </c>
      <c r="P80" s="82"/>
      <c r="Q80" s="123">
        <v>73610000</v>
      </c>
      <c r="R80" s="82"/>
      <c r="S80" s="104"/>
      <c r="T80" s="82"/>
      <c r="U80" s="82"/>
      <c r="V80" s="80">
        <f t="shared" si="7"/>
        <v>260510000</v>
      </c>
    </row>
    <row r="81" spans="1:218" s="24" customFormat="1" ht="15.75" x14ac:dyDescent="0.25">
      <c r="A81" s="23" t="s">
        <v>58</v>
      </c>
      <c r="B81" s="48"/>
      <c r="C81" s="80">
        <f t="shared" ref="C81:P81" si="10">+SUM(C82:C83)</f>
        <v>0</v>
      </c>
      <c r="D81" s="80">
        <f t="shared" si="10"/>
        <v>0</v>
      </c>
      <c r="E81" s="80">
        <f t="shared" si="10"/>
        <v>128961596</v>
      </c>
      <c r="F81" s="80">
        <f t="shared" si="10"/>
        <v>0</v>
      </c>
      <c r="G81" s="90">
        <f t="shared" si="10"/>
        <v>0</v>
      </c>
      <c r="H81" s="80">
        <f t="shared" si="10"/>
        <v>0</v>
      </c>
      <c r="I81" s="80">
        <f t="shared" si="10"/>
        <v>0</v>
      </c>
      <c r="J81" s="80">
        <f t="shared" si="10"/>
        <v>0</v>
      </c>
      <c r="K81" s="80">
        <f t="shared" si="10"/>
        <v>4500000</v>
      </c>
      <c r="L81" s="80">
        <f t="shared" si="10"/>
        <v>0</v>
      </c>
      <c r="M81" s="80">
        <f t="shared" si="10"/>
        <v>0</v>
      </c>
      <c r="N81" s="80">
        <f t="shared" si="10"/>
        <v>0</v>
      </c>
      <c r="O81" s="80">
        <f t="shared" si="10"/>
        <v>0</v>
      </c>
      <c r="P81" s="80">
        <f t="shared" si="10"/>
        <v>0</v>
      </c>
      <c r="Q81" s="121">
        <f>Q82+Q83+Q84</f>
        <v>1000000</v>
      </c>
      <c r="R81" s="80">
        <f>+SUM(R82:R84)</f>
        <v>0</v>
      </c>
      <c r="S81" s="80">
        <f>+SUM(S82:S84)</f>
        <v>0</v>
      </c>
      <c r="T81" s="80">
        <f>+SUM(T82:T84)</f>
        <v>0</v>
      </c>
      <c r="U81" s="80">
        <f>+SUM(U82:U84)</f>
        <v>0</v>
      </c>
      <c r="V81" s="80">
        <f t="shared" si="7"/>
        <v>134461596</v>
      </c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44"/>
      <c r="ER81" s="44"/>
      <c r="ES81" s="44"/>
      <c r="ET81" s="44"/>
      <c r="EU81" s="44"/>
      <c r="EV81" s="44"/>
      <c r="EW81" s="44"/>
      <c r="EX81" s="44"/>
      <c r="EY81" s="44"/>
      <c r="EZ81" s="44"/>
      <c r="FA81" s="44"/>
      <c r="FB81" s="44"/>
      <c r="FC81" s="44"/>
      <c r="FD81" s="44"/>
      <c r="FE81" s="44"/>
      <c r="FF81" s="44"/>
      <c r="FG81" s="44"/>
      <c r="FH81" s="44"/>
      <c r="FI81" s="44"/>
      <c r="FJ81" s="44"/>
      <c r="FK81" s="44"/>
      <c r="FL81" s="44"/>
      <c r="FM81" s="44"/>
      <c r="FN81" s="44"/>
      <c r="FO81" s="44"/>
      <c r="FP81" s="44"/>
      <c r="FQ81" s="44"/>
      <c r="FR81" s="44"/>
      <c r="FS81" s="44"/>
      <c r="FT81" s="44"/>
      <c r="FU81" s="44"/>
      <c r="FV81" s="44"/>
      <c r="FW81" s="44"/>
      <c r="FX81" s="44"/>
      <c r="FY81" s="44"/>
      <c r="FZ81" s="44"/>
      <c r="GA81" s="44"/>
      <c r="GB81" s="44"/>
      <c r="GC81" s="44"/>
      <c r="GD81" s="44"/>
      <c r="GE81" s="44"/>
      <c r="GF81" s="44"/>
      <c r="GG81" s="44"/>
      <c r="GH81" s="44"/>
      <c r="GI81" s="44"/>
      <c r="GJ81" s="44"/>
      <c r="GK81" s="44"/>
      <c r="GL81" s="44"/>
      <c r="GM81" s="44"/>
      <c r="GN81" s="44"/>
      <c r="GO81" s="44"/>
      <c r="GP81" s="44"/>
      <c r="GQ81" s="44"/>
      <c r="GR81" s="44"/>
      <c r="GS81" s="44"/>
      <c r="GT81" s="44"/>
      <c r="GU81" s="44"/>
      <c r="GV81" s="44"/>
      <c r="GW81" s="44"/>
      <c r="GX81" s="44"/>
      <c r="GY81" s="44"/>
      <c r="GZ81" s="44"/>
      <c r="HA81" s="44"/>
      <c r="HB81" s="44"/>
      <c r="HC81" s="44"/>
      <c r="HD81" s="44"/>
      <c r="HE81" s="44"/>
      <c r="HF81" s="44"/>
      <c r="HG81" s="44"/>
      <c r="HH81" s="44"/>
      <c r="HI81" s="44"/>
      <c r="HJ81" s="44"/>
    </row>
    <row r="82" spans="1:218" ht="15.75" x14ac:dyDescent="0.25">
      <c r="A82" s="26"/>
      <c r="B82" s="47" t="s">
        <v>169</v>
      </c>
      <c r="C82" s="82"/>
      <c r="D82" s="82"/>
      <c r="E82" s="102">
        <v>128961596</v>
      </c>
      <c r="F82" s="102"/>
      <c r="G82" s="86"/>
      <c r="H82" s="82"/>
      <c r="I82" s="82"/>
      <c r="J82" s="102"/>
      <c r="K82" s="82">
        <v>4500000</v>
      </c>
      <c r="L82" s="102"/>
      <c r="M82" s="82"/>
      <c r="N82" s="102"/>
      <c r="O82" s="102"/>
      <c r="P82" s="82"/>
      <c r="Q82" s="123">
        <v>1000000</v>
      </c>
      <c r="R82" s="82"/>
      <c r="S82" s="104"/>
      <c r="T82" s="82"/>
      <c r="U82" s="82"/>
      <c r="V82" s="80">
        <f t="shared" si="7"/>
        <v>134461596</v>
      </c>
    </row>
    <row r="83" spans="1:218" ht="15.75" x14ac:dyDescent="0.25">
      <c r="A83" s="26"/>
      <c r="B83" s="47" t="s">
        <v>170</v>
      </c>
      <c r="C83" s="82"/>
      <c r="D83" s="82"/>
      <c r="E83" s="102"/>
      <c r="F83" s="102"/>
      <c r="G83" s="86"/>
      <c r="H83" s="82"/>
      <c r="I83" s="82"/>
      <c r="J83" s="102"/>
      <c r="K83" s="82"/>
      <c r="L83" s="102"/>
      <c r="M83" s="82"/>
      <c r="N83" s="102"/>
      <c r="O83" s="102"/>
      <c r="P83" s="82"/>
      <c r="Q83" s="123"/>
      <c r="R83" s="82"/>
      <c r="S83" s="104"/>
      <c r="T83" s="82"/>
      <c r="U83" s="82"/>
      <c r="V83" s="80">
        <f t="shared" si="7"/>
        <v>0</v>
      </c>
    </row>
    <row r="84" spans="1:218" ht="15.75" x14ac:dyDescent="0.25">
      <c r="A84" s="26"/>
      <c r="B84" s="130" t="s">
        <v>351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>
        <v>0</v>
      </c>
      <c r="R84" s="82"/>
      <c r="S84" s="104"/>
      <c r="T84" s="82"/>
      <c r="U84" s="82"/>
      <c r="V84" s="80">
        <f t="shared" si="7"/>
        <v>0</v>
      </c>
    </row>
    <row r="85" spans="1:218" s="24" customFormat="1" ht="15.75" x14ac:dyDescent="0.25">
      <c r="A85" s="23" t="s">
        <v>171</v>
      </c>
      <c r="B85" s="48"/>
      <c r="C85" s="80">
        <f>+C86+C87</f>
        <v>37954809</v>
      </c>
      <c r="D85" s="80">
        <f t="shared" ref="D85:U85" si="11">+D86+D87</f>
        <v>27120852</v>
      </c>
      <c r="E85" s="80">
        <f t="shared" si="11"/>
        <v>81837061</v>
      </c>
      <c r="F85" s="80">
        <f t="shared" si="11"/>
        <v>60001482</v>
      </c>
      <c r="G85" s="80">
        <f t="shared" si="11"/>
        <v>16751400</v>
      </c>
      <c r="H85" s="80">
        <f t="shared" si="11"/>
        <v>20997786.86193648</v>
      </c>
      <c r="I85" s="80">
        <f t="shared" si="11"/>
        <v>875000000</v>
      </c>
      <c r="J85" s="80">
        <f t="shared" si="11"/>
        <v>817160000</v>
      </c>
      <c r="K85" s="80">
        <f t="shared" si="11"/>
        <v>1055173080.6</v>
      </c>
      <c r="L85" s="80">
        <f t="shared" si="11"/>
        <v>79500000</v>
      </c>
      <c r="M85" s="80">
        <f t="shared" si="11"/>
        <v>62605000</v>
      </c>
      <c r="N85" s="80">
        <f t="shared" si="11"/>
        <v>9965137.5</v>
      </c>
      <c r="O85" s="80">
        <f t="shared" si="11"/>
        <v>12411312</v>
      </c>
      <c r="P85" s="80">
        <f t="shared" si="11"/>
        <v>0</v>
      </c>
      <c r="Q85" s="80">
        <f t="shared" si="11"/>
        <v>173433863.77950001</v>
      </c>
      <c r="R85" s="80">
        <f t="shared" si="11"/>
        <v>33174160</v>
      </c>
      <c r="S85" s="80">
        <f t="shared" si="11"/>
        <v>18152000</v>
      </c>
      <c r="T85" s="80">
        <f t="shared" si="11"/>
        <v>34549860</v>
      </c>
      <c r="U85" s="80">
        <f t="shared" si="11"/>
        <v>4175116</v>
      </c>
      <c r="V85" s="80">
        <f t="shared" si="7"/>
        <v>3419962920.7414365</v>
      </c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4"/>
      <c r="FG85" s="44"/>
      <c r="FH85" s="44"/>
      <c r="FI85" s="44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4"/>
      <c r="FU85" s="44"/>
      <c r="FV85" s="44"/>
      <c r="FW85" s="44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4"/>
      <c r="GI85" s="44"/>
      <c r="GJ85" s="44"/>
      <c r="GK85" s="44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4"/>
      <c r="GW85" s="44"/>
      <c r="GX85" s="44"/>
      <c r="GY85" s="44"/>
      <c r="GZ85" s="44"/>
      <c r="HA85" s="44"/>
      <c r="HB85" s="44"/>
      <c r="HC85" s="44"/>
      <c r="HD85" s="44"/>
      <c r="HE85" s="44"/>
      <c r="HF85" s="44"/>
      <c r="HG85" s="44"/>
      <c r="HH85" s="44"/>
      <c r="HI85" s="44"/>
      <c r="HJ85" s="44"/>
    </row>
    <row r="86" spans="1:218" ht="15.75" x14ac:dyDescent="0.25">
      <c r="A86" s="26"/>
      <c r="B86" s="51" t="s">
        <v>222</v>
      </c>
      <c r="C86" s="82">
        <v>23609809</v>
      </c>
      <c r="D86" s="66">
        <v>17444852</v>
      </c>
      <c r="E86" s="102">
        <v>31109461</v>
      </c>
      <c r="F86" s="102">
        <v>12906482</v>
      </c>
      <c r="G86" s="104">
        <v>11728260</v>
      </c>
      <c r="H86" s="82">
        <v>20997786.86193648</v>
      </c>
      <c r="I86" s="66">
        <v>44800000</v>
      </c>
      <c r="J86" s="102">
        <v>800000000</v>
      </c>
      <c r="K86" s="66">
        <v>1041923080.6</v>
      </c>
      <c r="L86" s="102">
        <v>57000000</v>
      </c>
      <c r="M86" s="85">
        <v>20000000</v>
      </c>
      <c r="N86" s="102">
        <v>5053137.5</v>
      </c>
      <c r="O86" s="102">
        <v>4035312</v>
      </c>
      <c r="P86" s="65"/>
      <c r="Q86" s="122">
        <v>77119743.779499993</v>
      </c>
      <c r="R86" s="103">
        <v>5033640</v>
      </c>
      <c r="S86" s="104">
        <v>10000000</v>
      </c>
      <c r="T86" s="82">
        <v>15655860</v>
      </c>
      <c r="U86" s="103">
        <v>4175116</v>
      </c>
      <c r="V86" s="80">
        <f t="shared" si="7"/>
        <v>2202592540.7414365</v>
      </c>
    </row>
    <row r="87" spans="1:218" ht="15.75" x14ac:dyDescent="0.25">
      <c r="A87" s="26"/>
      <c r="B87" s="51" t="s">
        <v>223</v>
      </c>
      <c r="C87" s="82">
        <v>14345000</v>
      </c>
      <c r="D87" s="66">
        <v>9676000</v>
      </c>
      <c r="E87" s="102">
        <v>50727600</v>
      </c>
      <c r="F87" s="102">
        <v>47095000</v>
      </c>
      <c r="G87" s="104">
        <v>5023140</v>
      </c>
      <c r="H87" s="84"/>
      <c r="I87" s="85">
        <f>783200000+47000000</f>
        <v>830200000</v>
      </c>
      <c r="J87" s="107">
        <v>17160000</v>
      </c>
      <c r="K87" s="85">
        <v>13250000</v>
      </c>
      <c r="L87" s="102">
        <v>22500000</v>
      </c>
      <c r="M87" s="85">
        <v>42605000</v>
      </c>
      <c r="N87" s="102">
        <v>4912000</v>
      </c>
      <c r="O87" s="102">
        <v>8376000</v>
      </c>
      <c r="P87" s="84"/>
      <c r="Q87" s="122">
        <v>96314120</v>
      </c>
      <c r="R87" s="103">
        <v>28140520</v>
      </c>
      <c r="S87" s="104">
        <v>8152000</v>
      </c>
      <c r="T87" s="82">
        <v>18894000</v>
      </c>
      <c r="U87" s="82"/>
      <c r="V87" s="80">
        <f t="shared" si="7"/>
        <v>1217370380</v>
      </c>
    </row>
    <row r="88" spans="1:218" s="24" customFormat="1" ht="15.75" x14ac:dyDescent="0.25">
      <c r="A88" s="23" t="s">
        <v>174</v>
      </c>
      <c r="B88" s="48"/>
      <c r="C88" s="80">
        <f>C89+C90+C91</f>
        <v>0</v>
      </c>
      <c r="D88" s="80">
        <f>D89+D90+D91</f>
        <v>0</v>
      </c>
      <c r="E88" s="80">
        <f t="shared" ref="E88:U88" si="12">E89+E90+E91</f>
        <v>0</v>
      </c>
      <c r="F88" s="80">
        <f t="shared" si="12"/>
        <v>0</v>
      </c>
      <c r="G88" s="90">
        <f t="shared" si="12"/>
        <v>0</v>
      </c>
      <c r="H88" s="80">
        <f t="shared" si="12"/>
        <v>0</v>
      </c>
      <c r="I88" s="80">
        <f t="shared" si="12"/>
        <v>0</v>
      </c>
      <c r="J88" s="80">
        <f t="shared" si="12"/>
        <v>0</v>
      </c>
      <c r="K88" s="80">
        <f t="shared" si="12"/>
        <v>74891427</v>
      </c>
      <c r="L88" s="80">
        <f t="shared" si="12"/>
        <v>0</v>
      </c>
      <c r="M88" s="80">
        <f t="shared" si="12"/>
        <v>0</v>
      </c>
      <c r="N88" s="80">
        <f t="shared" si="12"/>
        <v>0</v>
      </c>
      <c r="O88" s="80">
        <f t="shared" si="12"/>
        <v>0</v>
      </c>
      <c r="P88" s="80">
        <f t="shared" si="12"/>
        <v>0</v>
      </c>
      <c r="Q88" s="121">
        <f t="shared" si="12"/>
        <v>0</v>
      </c>
      <c r="R88" s="80">
        <f t="shared" si="12"/>
        <v>0</v>
      </c>
      <c r="S88" s="80">
        <f t="shared" si="12"/>
        <v>0</v>
      </c>
      <c r="T88" s="80">
        <f t="shared" si="12"/>
        <v>0</v>
      </c>
      <c r="U88" s="80">
        <f t="shared" si="12"/>
        <v>0</v>
      </c>
      <c r="V88" s="80">
        <f t="shared" si="7"/>
        <v>74891427</v>
      </c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</row>
    <row r="89" spans="1:218" ht="15.75" x14ac:dyDescent="0.25">
      <c r="A89" s="26"/>
      <c r="B89" s="47" t="s">
        <v>175</v>
      </c>
      <c r="C89" s="86"/>
      <c r="D89" s="86"/>
      <c r="E89" s="87"/>
      <c r="F89" s="86"/>
      <c r="G89" s="86"/>
      <c r="H89" s="86"/>
      <c r="I89" s="86"/>
      <c r="J89" s="86"/>
      <c r="K89" s="86">
        <v>0</v>
      </c>
      <c r="L89" s="86"/>
      <c r="M89" s="86"/>
      <c r="N89" s="86"/>
      <c r="O89" s="86"/>
      <c r="P89" s="86"/>
      <c r="Q89" s="125"/>
      <c r="R89" s="86"/>
      <c r="S89" s="104"/>
      <c r="T89" s="86"/>
      <c r="U89" s="86"/>
      <c r="V89" s="80">
        <f t="shared" si="7"/>
        <v>0</v>
      </c>
    </row>
    <row r="90" spans="1:218" ht="15.75" x14ac:dyDescent="0.25">
      <c r="A90" s="26"/>
      <c r="B90" s="47" t="s">
        <v>176</v>
      </c>
      <c r="C90" s="86"/>
      <c r="D90" s="86"/>
      <c r="E90" s="87"/>
      <c r="F90" s="86"/>
      <c r="G90" s="86"/>
      <c r="H90" s="86"/>
      <c r="I90" s="86"/>
      <c r="J90" s="86"/>
      <c r="K90" s="86">
        <v>0</v>
      </c>
      <c r="L90" s="86"/>
      <c r="M90" s="86"/>
      <c r="N90" s="86"/>
      <c r="O90" s="86"/>
      <c r="P90" s="86"/>
      <c r="Q90" s="125"/>
      <c r="R90" s="86"/>
      <c r="S90" s="104"/>
      <c r="T90" s="86"/>
      <c r="U90" s="86"/>
      <c r="V90" s="80">
        <f t="shared" si="7"/>
        <v>0</v>
      </c>
    </row>
    <row r="91" spans="1:218" s="24" customFormat="1" ht="15.75" x14ac:dyDescent="0.25">
      <c r="A91" s="26"/>
      <c r="B91" s="47" t="s">
        <v>177</v>
      </c>
      <c r="C91" s="86"/>
      <c r="D91" s="86"/>
      <c r="E91" s="87"/>
      <c r="F91" s="86"/>
      <c r="G91" s="86"/>
      <c r="H91" s="86"/>
      <c r="I91" s="86"/>
      <c r="J91" s="86"/>
      <c r="K91" s="86">
        <v>74891427</v>
      </c>
      <c r="L91" s="86"/>
      <c r="M91" s="86"/>
      <c r="N91" s="86"/>
      <c r="O91" s="86"/>
      <c r="P91" s="86"/>
      <c r="Q91" s="125"/>
      <c r="R91" s="86"/>
      <c r="S91" s="104"/>
      <c r="T91" s="86"/>
      <c r="U91" s="86"/>
      <c r="V91" s="80">
        <f t="shared" si="7"/>
        <v>74891427</v>
      </c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/>
      <c r="GX91" s="44"/>
      <c r="GY91" s="44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4"/>
    </row>
    <row r="92" spans="1:218" s="24" customFormat="1" ht="15.75" x14ac:dyDescent="0.25">
      <c r="A92" s="23" t="s">
        <v>178</v>
      </c>
      <c r="B92" s="48"/>
      <c r="C92" s="80">
        <f>C93+C94</f>
        <v>0</v>
      </c>
      <c r="D92" s="80">
        <f>D93+D94</f>
        <v>0</v>
      </c>
      <c r="E92" s="80">
        <f t="shared" ref="E92:U92" si="13">E93+E94</f>
        <v>0</v>
      </c>
      <c r="F92" s="80">
        <f t="shared" si="13"/>
        <v>0</v>
      </c>
      <c r="G92" s="90">
        <f t="shared" si="13"/>
        <v>0</v>
      </c>
      <c r="H92" s="80">
        <f t="shared" si="13"/>
        <v>0</v>
      </c>
      <c r="I92" s="80">
        <f t="shared" si="13"/>
        <v>0</v>
      </c>
      <c r="J92" s="80">
        <f t="shared" si="13"/>
        <v>0</v>
      </c>
      <c r="K92" s="80">
        <f t="shared" si="13"/>
        <v>0</v>
      </c>
      <c r="L92" s="80">
        <f t="shared" si="13"/>
        <v>0</v>
      </c>
      <c r="M92" s="80">
        <f t="shared" si="13"/>
        <v>0</v>
      </c>
      <c r="N92" s="80">
        <f t="shared" si="13"/>
        <v>0</v>
      </c>
      <c r="O92" s="80">
        <f t="shared" si="13"/>
        <v>0</v>
      </c>
      <c r="P92" s="80">
        <f t="shared" si="13"/>
        <v>0</v>
      </c>
      <c r="Q92" s="121">
        <f t="shared" si="13"/>
        <v>0</v>
      </c>
      <c r="R92" s="80">
        <f t="shared" si="13"/>
        <v>0</v>
      </c>
      <c r="S92" s="80">
        <f t="shared" si="13"/>
        <v>0</v>
      </c>
      <c r="T92" s="80">
        <f t="shared" si="13"/>
        <v>0</v>
      </c>
      <c r="U92" s="80">
        <f t="shared" si="13"/>
        <v>0</v>
      </c>
      <c r="V92" s="80">
        <f t="shared" si="7"/>
        <v>0</v>
      </c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44"/>
      <c r="GI92" s="44"/>
      <c r="GJ92" s="44"/>
      <c r="GK92" s="44"/>
      <c r="GL92" s="44"/>
      <c r="GM92" s="44"/>
      <c r="GN92" s="44"/>
      <c r="GO92" s="44"/>
      <c r="GP92" s="44"/>
      <c r="GQ92" s="44"/>
      <c r="GR92" s="44"/>
      <c r="GS92" s="44"/>
      <c r="GT92" s="44"/>
      <c r="GU92" s="44"/>
      <c r="GV92" s="44"/>
      <c r="GW92" s="44"/>
      <c r="GX92" s="44"/>
      <c r="GY92" s="44"/>
      <c r="GZ92" s="44"/>
      <c r="HA92" s="44"/>
      <c r="HB92" s="44"/>
      <c r="HC92" s="44"/>
      <c r="HD92" s="44"/>
      <c r="HE92" s="44"/>
      <c r="HF92" s="44"/>
      <c r="HG92" s="44"/>
      <c r="HH92" s="44"/>
      <c r="HI92" s="44"/>
      <c r="HJ92" s="44"/>
    </row>
    <row r="93" spans="1:218" ht="15.75" x14ac:dyDescent="0.25">
      <c r="A93" s="27"/>
      <c r="B93" s="47" t="s">
        <v>179</v>
      </c>
      <c r="C93" s="86"/>
      <c r="D93" s="86"/>
      <c r="E93" s="87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125"/>
      <c r="R93" s="86"/>
      <c r="S93" s="104"/>
      <c r="T93" s="86"/>
      <c r="U93" s="86"/>
      <c r="V93" s="80">
        <f t="shared" si="7"/>
        <v>0</v>
      </c>
    </row>
    <row r="94" spans="1:218" ht="15.75" x14ac:dyDescent="0.25">
      <c r="A94" s="28"/>
      <c r="B94" s="47" t="s">
        <v>180</v>
      </c>
      <c r="C94" s="86"/>
      <c r="D94" s="86"/>
      <c r="E94" s="87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125"/>
      <c r="R94" s="86"/>
      <c r="S94" s="104"/>
      <c r="T94" s="86"/>
      <c r="U94" s="86"/>
      <c r="V94" s="80">
        <f t="shared" si="7"/>
        <v>0</v>
      </c>
    </row>
    <row r="95" spans="1:218" s="24" customFormat="1" ht="15.75" x14ac:dyDescent="0.25">
      <c r="A95" s="23" t="s">
        <v>181</v>
      </c>
      <c r="B95" s="48"/>
      <c r="C95" s="80">
        <f>C96</f>
        <v>0</v>
      </c>
      <c r="D95" s="80">
        <f>D96</f>
        <v>0</v>
      </c>
      <c r="E95" s="80">
        <f t="shared" ref="E95:H95" si="14">E96</f>
        <v>0</v>
      </c>
      <c r="F95" s="80">
        <f t="shared" si="14"/>
        <v>3000000</v>
      </c>
      <c r="G95" s="90">
        <f t="shared" si="14"/>
        <v>0</v>
      </c>
      <c r="H95" s="80">
        <f t="shared" si="14"/>
        <v>0</v>
      </c>
      <c r="I95" s="80">
        <f t="shared" ref="I95" si="15">I96</f>
        <v>0</v>
      </c>
      <c r="J95" s="80">
        <f t="shared" ref="J95" si="16">J96</f>
        <v>0</v>
      </c>
      <c r="K95" s="80">
        <f t="shared" ref="K95" si="17">K96</f>
        <v>0</v>
      </c>
      <c r="L95" s="80">
        <f t="shared" ref="L95" si="18">L96</f>
        <v>0</v>
      </c>
      <c r="M95" s="80">
        <f t="shared" ref="M95" si="19">M96</f>
        <v>0</v>
      </c>
      <c r="N95" s="80">
        <f t="shared" ref="N95" si="20">N96</f>
        <v>500000</v>
      </c>
      <c r="O95" s="80">
        <f t="shared" ref="O95" si="21">O96</f>
        <v>0</v>
      </c>
      <c r="P95" s="80">
        <f t="shared" ref="P95" si="22">P96</f>
        <v>0</v>
      </c>
      <c r="Q95" s="121">
        <f t="shared" ref="Q95:U95" si="23">Q96</f>
        <v>0</v>
      </c>
      <c r="R95" s="80">
        <f t="shared" si="23"/>
        <v>0</v>
      </c>
      <c r="S95" s="80">
        <f t="shared" si="23"/>
        <v>0</v>
      </c>
      <c r="T95" s="80">
        <f t="shared" si="23"/>
        <v>0</v>
      </c>
      <c r="U95" s="80">
        <f t="shared" si="23"/>
        <v>0</v>
      </c>
      <c r="V95" s="80">
        <f t="shared" si="7"/>
        <v>3500000</v>
      </c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44"/>
      <c r="FA95" s="44"/>
      <c r="FB95" s="44"/>
      <c r="FC95" s="44"/>
      <c r="FD95" s="44"/>
      <c r="FE95" s="44"/>
      <c r="FF95" s="44"/>
      <c r="FG95" s="44"/>
      <c r="FH95" s="44"/>
      <c r="FI95" s="44"/>
      <c r="FJ95" s="44"/>
      <c r="FK95" s="44"/>
      <c r="FL95" s="44"/>
      <c r="FM95" s="44"/>
      <c r="FN95" s="44"/>
      <c r="FO95" s="44"/>
      <c r="FP95" s="44"/>
      <c r="FQ95" s="44"/>
      <c r="FR95" s="44"/>
      <c r="FS95" s="44"/>
      <c r="FT95" s="44"/>
      <c r="FU95" s="44"/>
      <c r="FV95" s="44"/>
      <c r="FW95" s="44"/>
      <c r="FX95" s="44"/>
      <c r="FY95" s="44"/>
      <c r="FZ95" s="44"/>
      <c r="GA95" s="44"/>
      <c r="GB95" s="44"/>
      <c r="GC95" s="44"/>
      <c r="GD95" s="44"/>
      <c r="GE95" s="44"/>
      <c r="GF95" s="44"/>
      <c r="GG95" s="44"/>
      <c r="GH95" s="44"/>
      <c r="GI95" s="44"/>
      <c r="GJ95" s="44"/>
      <c r="GK95" s="44"/>
      <c r="GL95" s="44"/>
      <c r="GM95" s="44"/>
      <c r="GN95" s="44"/>
      <c r="GO95" s="44"/>
      <c r="GP95" s="44"/>
      <c r="GQ95" s="44"/>
      <c r="GR95" s="44"/>
      <c r="GS95" s="44"/>
      <c r="GT95" s="44"/>
      <c r="GU95" s="44"/>
      <c r="GV95" s="44"/>
      <c r="GW95" s="44"/>
      <c r="GX95" s="44"/>
      <c r="GY95" s="44"/>
      <c r="GZ95" s="44"/>
      <c r="HA95" s="44"/>
      <c r="HB95" s="44"/>
      <c r="HC95" s="44"/>
      <c r="HD95" s="44"/>
      <c r="HE95" s="44"/>
      <c r="HF95" s="44"/>
      <c r="HG95" s="44"/>
      <c r="HH95" s="44"/>
      <c r="HI95" s="44"/>
      <c r="HJ95" s="44"/>
    </row>
    <row r="96" spans="1:218" ht="15.75" x14ac:dyDescent="0.25">
      <c r="A96" s="29"/>
      <c r="B96" s="53" t="s">
        <v>181</v>
      </c>
      <c r="C96" s="86"/>
      <c r="D96" s="86"/>
      <c r="E96" s="87"/>
      <c r="F96" s="109">
        <v>3000000</v>
      </c>
      <c r="G96" s="86"/>
      <c r="H96" s="86"/>
      <c r="I96" s="86"/>
      <c r="J96" s="86"/>
      <c r="K96" s="86"/>
      <c r="L96" s="86"/>
      <c r="M96" s="86"/>
      <c r="N96" s="86">
        <v>500000</v>
      </c>
      <c r="O96" s="86"/>
      <c r="P96" s="86"/>
      <c r="Q96" s="125"/>
      <c r="R96" s="86"/>
      <c r="S96" s="104"/>
      <c r="T96" s="86"/>
      <c r="U96" s="86"/>
      <c r="V96" s="80">
        <f t="shared" si="7"/>
        <v>3500000</v>
      </c>
    </row>
    <row r="97" spans="1:218" s="24" customFormat="1" ht="15.75" x14ac:dyDescent="0.25">
      <c r="A97" s="23" t="s">
        <v>182</v>
      </c>
      <c r="B97" s="48"/>
      <c r="C97" s="80">
        <f>SUM(C98:C105)</f>
        <v>0</v>
      </c>
      <c r="D97" s="80">
        <f>SUM(D98:D105)</f>
        <v>0</v>
      </c>
      <c r="E97" s="80">
        <f t="shared" ref="E97:H97" si="24">SUM(E98:E105)</f>
        <v>0</v>
      </c>
      <c r="F97" s="80">
        <f t="shared" si="24"/>
        <v>0</v>
      </c>
      <c r="G97" s="90">
        <f t="shared" si="24"/>
        <v>0</v>
      </c>
      <c r="H97" s="80">
        <f t="shared" si="24"/>
        <v>0</v>
      </c>
      <c r="I97" s="80">
        <f t="shared" ref="I97" si="25">SUM(I98:I105)</f>
        <v>40000000</v>
      </c>
      <c r="J97" s="80">
        <f t="shared" ref="J97" si="26">SUM(J98:J105)</f>
        <v>0</v>
      </c>
      <c r="K97" s="80">
        <f t="shared" ref="K97" si="27">SUM(K98:K105)</f>
        <v>5000000</v>
      </c>
      <c r="L97" s="80">
        <f t="shared" ref="L97" si="28">SUM(L98:L105)</f>
        <v>0</v>
      </c>
      <c r="M97" s="80">
        <f t="shared" ref="M97" si="29">SUM(M98:M105)</f>
        <v>0</v>
      </c>
      <c r="N97" s="80">
        <f t="shared" ref="N97" si="30">SUM(N98:N105)</f>
        <v>0</v>
      </c>
      <c r="O97" s="80">
        <f t="shared" ref="O97" si="31">SUM(O98:O105)</f>
        <v>0</v>
      </c>
      <c r="P97" s="80">
        <f t="shared" ref="P97" si="32">SUM(P98:P105)</f>
        <v>0</v>
      </c>
      <c r="Q97" s="121">
        <f t="shared" ref="Q97" si="33">SUM(Q98:Q105)</f>
        <v>25000000</v>
      </c>
      <c r="R97" s="80">
        <f t="shared" ref="R97" si="34">SUM(R98:R105)</f>
        <v>0</v>
      </c>
      <c r="S97" s="98">
        <f>SUM(S98:S105)</f>
        <v>519919000</v>
      </c>
      <c r="T97" s="80">
        <f t="shared" ref="T97" si="35">SUM(T98:T105)</f>
        <v>0</v>
      </c>
      <c r="U97" s="80"/>
      <c r="V97" s="80">
        <f t="shared" si="7"/>
        <v>589919000</v>
      </c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44"/>
      <c r="FA97" s="44"/>
      <c r="FB97" s="44"/>
      <c r="FC97" s="44"/>
      <c r="FD97" s="44"/>
      <c r="FE97" s="44"/>
      <c r="FF97" s="44"/>
      <c r="FG97" s="44"/>
      <c r="FH97" s="44"/>
      <c r="FI97" s="44"/>
      <c r="FJ97" s="44"/>
      <c r="FK97" s="44"/>
      <c r="FL97" s="44"/>
      <c r="FM97" s="44"/>
      <c r="FN97" s="44"/>
      <c r="FO97" s="44"/>
      <c r="FP97" s="44"/>
      <c r="FQ97" s="44"/>
      <c r="FR97" s="44"/>
      <c r="FS97" s="44"/>
      <c r="FT97" s="44"/>
      <c r="FU97" s="44"/>
      <c r="FV97" s="44"/>
      <c r="FW97" s="44"/>
      <c r="FX97" s="44"/>
      <c r="FY97" s="44"/>
      <c r="FZ97" s="44"/>
      <c r="GA97" s="44"/>
      <c r="GB97" s="44"/>
      <c r="GC97" s="44"/>
      <c r="GD97" s="44"/>
      <c r="GE97" s="44"/>
      <c r="GF97" s="44"/>
      <c r="GG97" s="44"/>
      <c r="GH97" s="44"/>
      <c r="GI97" s="44"/>
      <c r="GJ97" s="44"/>
      <c r="GK97" s="44"/>
      <c r="GL97" s="44"/>
      <c r="GM97" s="44"/>
      <c r="GN97" s="44"/>
      <c r="GO97" s="44"/>
      <c r="GP97" s="44"/>
      <c r="GQ97" s="44"/>
      <c r="GR97" s="44"/>
      <c r="GS97" s="44"/>
      <c r="GT97" s="44"/>
      <c r="GU97" s="44"/>
      <c r="GV97" s="44"/>
      <c r="GW97" s="44"/>
      <c r="GX97" s="44"/>
      <c r="GY97" s="44"/>
      <c r="GZ97" s="44"/>
      <c r="HA97" s="44"/>
      <c r="HB97" s="44"/>
      <c r="HC97" s="44"/>
      <c r="HD97" s="44"/>
      <c r="HE97" s="44"/>
      <c r="HF97" s="44"/>
      <c r="HG97" s="44"/>
      <c r="HH97" s="44"/>
      <c r="HI97" s="44"/>
      <c r="HJ97" s="44"/>
    </row>
    <row r="98" spans="1:218" ht="15.75" x14ac:dyDescent="0.25">
      <c r="A98" s="26"/>
      <c r="B98" s="30" t="s">
        <v>183</v>
      </c>
      <c r="C98" s="86"/>
      <c r="D98" s="86"/>
      <c r="E98" s="87"/>
      <c r="F98" s="109"/>
      <c r="G98" s="86"/>
      <c r="H98" s="86"/>
      <c r="I98" s="86"/>
      <c r="J98" s="86"/>
      <c r="K98" s="86">
        <v>0</v>
      </c>
      <c r="L98" s="86"/>
      <c r="M98" s="86"/>
      <c r="N98" s="86"/>
      <c r="O98" s="86"/>
      <c r="P98" s="86"/>
      <c r="Q98" s="125"/>
      <c r="R98" s="86"/>
      <c r="S98" s="104"/>
      <c r="T98" s="86"/>
      <c r="U98" s="86"/>
      <c r="V98" s="80">
        <f t="shared" si="7"/>
        <v>0</v>
      </c>
    </row>
    <row r="99" spans="1:218" ht="15.75" x14ac:dyDescent="0.25">
      <c r="A99" s="26"/>
      <c r="B99" s="31" t="s">
        <v>184</v>
      </c>
      <c r="C99" s="86"/>
      <c r="D99" s="86"/>
      <c r="E99" s="86"/>
      <c r="F99" s="109"/>
      <c r="G99" s="86"/>
      <c r="H99" s="86"/>
      <c r="I99" s="86"/>
      <c r="J99" s="86"/>
      <c r="K99" s="86">
        <v>0</v>
      </c>
      <c r="L99" s="86"/>
      <c r="M99" s="86"/>
      <c r="N99" s="86"/>
      <c r="O99" s="86"/>
      <c r="P99" s="86"/>
      <c r="Q99" s="125"/>
      <c r="R99" s="86"/>
      <c r="S99" s="104"/>
      <c r="T99" s="86"/>
      <c r="U99" s="86"/>
      <c r="V99" s="80">
        <f t="shared" si="7"/>
        <v>0</v>
      </c>
    </row>
    <row r="100" spans="1:218" ht="15.75" x14ac:dyDescent="0.25">
      <c r="A100" s="26"/>
      <c r="B100" s="31" t="s">
        <v>185</v>
      </c>
      <c r="C100" s="86"/>
      <c r="D100" s="86"/>
      <c r="E100" s="86"/>
      <c r="F100" s="109"/>
      <c r="G100" s="86"/>
      <c r="H100" s="86"/>
      <c r="I100" s="86"/>
      <c r="J100" s="86"/>
      <c r="K100" s="86">
        <v>0</v>
      </c>
      <c r="L100" s="86"/>
      <c r="M100" s="86"/>
      <c r="N100" s="86"/>
      <c r="O100" s="86"/>
      <c r="P100" s="86"/>
      <c r="Q100" s="125"/>
      <c r="R100" s="86"/>
      <c r="S100" s="104"/>
      <c r="T100" s="86"/>
      <c r="U100" s="86"/>
      <c r="V100" s="80">
        <f t="shared" si="7"/>
        <v>0</v>
      </c>
    </row>
    <row r="101" spans="1:218" ht="15.75" x14ac:dyDescent="0.25">
      <c r="A101" s="26"/>
      <c r="B101" s="30" t="s">
        <v>186</v>
      </c>
      <c r="C101" s="86"/>
      <c r="D101" s="86"/>
      <c r="E101" s="86"/>
      <c r="F101" s="109"/>
      <c r="G101" s="86"/>
      <c r="H101" s="86"/>
      <c r="I101" s="86"/>
      <c r="J101" s="86"/>
      <c r="K101" s="86">
        <v>0</v>
      </c>
      <c r="L101" s="86"/>
      <c r="M101" s="86"/>
      <c r="N101" s="86"/>
      <c r="O101" s="86"/>
      <c r="P101" s="86"/>
      <c r="Q101" s="125"/>
      <c r="R101" s="86"/>
      <c r="S101" s="104">
        <f>244023000+64741000</f>
        <v>308764000</v>
      </c>
      <c r="T101" s="86"/>
      <c r="U101" s="86"/>
      <c r="V101" s="80">
        <f t="shared" si="7"/>
        <v>308764000</v>
      </c>
    </row>
    <row r="102" spans="1:218" ht="15.75" x14ac:dyDescent="0.25">
      <c r="A102" s="26"/>
      <c r="B102" s="30" t="s">
        <v>187</v>
      </c>
      <c r="C102" s="86"/>
      <c r="D102" s="86"/>
      <c r="E102" s="86"/>
      <c r="F102" s="109"/>
      <c r="G102" s="86"/>
      <c r="H102" s="86"/>
      <c r="I102" s="86">
        <v>40000000</v>
      </c>
      <c r="J102" s="86"/>
      <c r="K102" s="86">
        <v>5000000</v>
      </c>
      <c r="L102" s="86"/>
      <c r="M102" s="86"/>
      <c r="N102" s="86"/>
      <c r="O102" s="86"/>
      <c r="P102" s="86"/>
      <c r="Q102" s="124">
        <v>25000000</v>
      </c>
      <c r="R102" s="86"/>
      <c r="S102" s="104">
        <v>211155000</v>
      </c>
      <c r="T102" s="86"/>
      <c r="U102" s="86"/>
      <c r="V102" s="80">
        <f t="shared" si="7"/>
        <v>281155000</v>
      </c>
    </row>
    <row r="103" spans="1:218" ht="15.75" x14ac:dyDescent="0.25">
      <c r="A103" s="26"/>
      <c r="B103" s="30" t="s">
        <v>188</v>
      </c>
      <c r="C103" s="86"/>
      <c r="D103" s="86"/>
      <c r="E103" s="86"/>
      <c r="F103" s="109"/>
      <c r="G103" s="86"/>
      <c r="H103" s="86"/>
      <c r="I103" s="86"/>
      <c r="J103" s="86"/>
      <c r="K103" s="86">
        <v>0</v>
      </c>
      <c r="L103" s="86"/>
      <c r="M103" s="86"/>
      <c r="N103" s="86"/>
      <c r="O103" s="86"/>
      <c r="P103" s="86"/>
      <c r="Q103" s="125"/>
      <c r="R103" s="86"/>
      <c r="S103" s="104"/>
      <c r="T103" s="86"/>
      <c r="U103" s="86"/>
      <c r="V103" s="80">
        <f t="shared" si="7"/>
        <v>0</v>
      </c>
    </row>
    <row r="104" spans="1:218" s="24" customFormat="1" ht="18.75" customHeight="1" x14ac:dyDescent="0.25">
      <c r="A104" s="26"/>
      <c r="B104" s="31" t="s">
        <v>189</v>
      </c>
      <c r="C104" s="86"/>
      <c r="D104" s="86"/>
      <c r="E104" s="86"/>
      <c r="F104" s="109"/>
      <c r="G104" s="86"/>
      <c r="H104" s="86"/>
      <c r="I104" s="86"/>
      <c r="J104" s="86"/>
      <c r="K104" s="86">
        <v>0</v>
      </c>
      <c r="L104" s="86"/>
      <c r="M104" s="86"/>
      <c r="N104" s="86"/>
      <c r="O104" s="86"/>
      <c r="P104" s="86"/>
      <c r="Q104" s="125"/>
      <c r="R104" s="86"/>
      <c r="S104" s="104"/>
      <c r="T104" s="86"/>
      <c r="U104" s="86"/>
      <c r="V104" s="80">
        <f t="shared" si="7"/>
        <v>0</v>
      </c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/>
      <c r="ES104" s="44"/>
      <c r="ET104" s="44"/>
      <c r="EU104" s="44"/>
      <c r="EV104" s="44"/>
      <c r="EW104" s="44"/>
      <c r="EX104" s="44"/>
      <c r="EY104" s="44"/>
      <c r="EZ104" s="44"/>
      <c r="FA104" s="44"/>
      <c r="FB104" s="44"/>
      <c r="FC104" s="44"/>
      <c r="FD104" s="44"/>
      <c r="FE104" s="44"/>
      <c r="FF104" s="44"/>
      <c r="FG104" s="44"/>
      <c r="FH104" s="44"/>
      <c r="FI104" s="44"/>
      <c r="FJ104" s="44"/>
      <c r="FK104" s="44"/>
      <c r="FL104" s="44"/>
      <c r="FM104" s="44"/>
      <c r="FN104" s="44"/>
      <c r="FO104" s="44"/>
      <c r="FP104" s="44"/>
      <c r="FQ104" s="44"/>
      <c r="FR104" s="44"/>
      <c r="FS104" s="44"/>
      <c r="FT104" s="44"/>
      <c r="FU104" s="44"/>
      <c r="FV104" s="44"/>
      <c r="FW104" s="44"/>
      <c r="FX104" s="44"/>
      <c r="FY104" s="44"/>
      <c r="FZ104" s="44"/>
      <c r="GA104" s="44"/>
      <c r="GB104" s="44"/>
      <c r="GC104" s="44"/>
      <c r="GD104" s="44"/>
      <c r="GE104" s="44"/>
      <c r="GF104" s="44"/>
      <c r="GG104" s="44"/>
      <c r="GH104" s="44"/>
      <c r="GI104" s="44"/>
      <c r="GJ104" s="44"/>
      <c r="GK104" s="44"/>
      <c r="GL104" s="44"/>
      <c r="GM104" s="44"/>
      <c r="GN104" s="44"/>
      <c r="GO104" s="44"/>
      <c r="GP104" s="44"/>
      <c r="GQ104" s="44"/>
      <c r="GR104" s="44"/>
      <c r="GS104" s="44"/>
      <c r="GT104" s="44"/>
      <c r="GU104" s="44"/>
      <c r="GV104" s="44"/>
      <c r="GW104" s="44"/>
      <c r="GX104" s="44"/>
      <c r="GY104" s="44"/>
      <c r="GZ104" s="44"/>
      <c r="HA104" s="44"/>
      <c r="HB104" s="44"/>
      <c r="HC104" s="44"/>
      <c r="HD104" s="44"/>
      <c r="HE104" s="44"/>
      <c r="HF104" s="44"/>
      <c r="HG104" s="44"/>
      <c r="HH104" s="44"/>
      <c r="HI104" s="44"/>
      <c r="HJ104" s="44"/>
    </row>
    <row r="105" spans="1:218" ht="18.75" customHeight="1" x14ac:dyDescent="0.25">
      <c r="A105" s="26"/>
      <c r="B105" s="30" t="s">
        <v>190</v>
      </c>
      <c r="C105" s="86"/>
      <c r="D105" s="86"/>
      <c r="E105" s="86"/>
      <c r="F105" s="109"/>
      <c r="G105" s="86"/>
      <c r="H105" s="86"/>
      <c r="I105" s="86"/>
      <c r="J105" s="86"/>
      <c r="K105" s="86">
        <v>0</v>
      </c>
      <c r="L105" s="86"/>
      <c r="M105" s="86"/>
      <c r="N105" s="86"/>
      <c r="O105" s="86"/>
      <c r="P105" s="86"/>
      <c r="Q105" s="125"/>
      <c r="R105" s="86"/>
      <c r="S105" s="104"/>
      <c r="T105" s="86"/>
      <c r="U105" s="86"/>
      <c r="V105" s="80">
        <f t="shared" si="7"/>
        <v>0</v>
      </c>
    </row>
    <row r="106" spans="1:218" s="24" customFormat="1" ht="15.75" x14ac:dyDescent="0.25">
      <c r="A106" s="23" t="s">
        <v>148</v>
      </c>
      <c r="B106" s="48"/>
      <c r="C106" s="80">
        <f>SUM(C107:C113)</f>
        <v>0</v>
      </c>
      <c r="D106" s="80">
        <f>SUM(D107:D113)</f>
        <v>0</v>
      </c>
      <c r="E106" s="80">
        <f t="shared" ref="E106:H106" si="36">SUM(E107:E113)</f>
        <v>0</v>
      </c>
      <c r="F106" s="80">
        <f t="shared" si="36"/>
        <v>0</v>
      </c>
      <c r="G106" s="90">
        <f t="shared" si="36"/>
        <v>0</v>
      </c>
      <c r="H106" s="80">
        <f t="shared" si="36"/>
        <v>0</v>
      </c>
      <c r="I106" s="80">
        <f t="shared" ref="I106:U106" si="37">SUM(I107:I113)</f>
        <v>0</v>
      </c>
      <c r="J106" s="80">
        <f t="shared" si="37"/>
        <v>0</v>
      </c>
      <c r="K106" s="80">
        <f t="shared" si="37"/>
        <v>0</v>
      </c>
      <c r="L106" s="80">
        <f t="shared" si="37"/>
        <v>0</v>
      </c>
      <c r="M106" s="80">
        <f t="shared" si="37"/>
        <v>0</v>
      </c>
      <c r="N106" s="80">
        <f t="shared" si="37"/>
        <v>0</v>
      </c>
      <c r="O106" s="80">
        <f t="shared" si="37"/>
        <v>0</v>
      </c>
      <c r="P106" s="80">
        <f t="shared" si="37"/>
        <v>0</v>
      </c>
      <c r="Q106" s="121">
        <f t="shared" si="37"/>
        <v>1245222015.6026669</v>
      </c>
      <c r="R106" s="80">
        <f t="shared" si="37"/>
        <v>0</v>
      </c>
      <c r="S106" s="80">
        <f t="shared" si="37"/>
        <v>0</v>
      </c>
      <c r="T106" s="80">
        <f t="shared" si="37"/>
        <v>0</v>
      </c>
      <c r="U106" s="80">
        <f t="shared" si="37"/>
        <v>0</v>
      </c>
      <c r="V106" s="80">
        <f t="shared" si="7"/>
        <v>1245222015.6026669</v>
      </c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44"/>
      <c r="FA106" s="44"/>
      <c r="FB106" s="44"/>
      <c r="FC106" s="44"/>
      <c r="FD106" s="44"/>
      <c r="FE106" s="44"/>
      <c r="FF106" s="44"/>
      <c r="FG106" s="44"/>
      <c r="FH106" s="44"/>
      <c r="FI106" s="44"/>
      <c r="FJ106" s="44"/>
      <c r="FK106" s="44"/>
      <c r="FL106" s="44"/>
      <c r="FM106" s="44"/>
      <c r="FN106" s="44"/>
      <c r="FO106" s="44"/>
      <c r="FP106" s="44"/>
      <c r="FQ106" s="44"/>
      <c r="FR106" s="44"/>
      <c r="FS106" s="44"/>
      <c r="FT106" s="44"/>
      <c r="FU106" s="44"/>
      <c r="FV106" s="44"/>
      <c r="FW106" s="44"/>
      <c r="FX106" s="44"/>
      <c r="FY106" s="44"/>
      <c r="FZ106" s="44"/>
      <c r="GA106" s="44"/>
      <c r="GB106" s="44"/>
      <c r="GC106" s="44"/>
      <c r="GD106" s="44"/>
      <c r="GE106" s="44"/>
      <c r="GF106" s="44"/>
      <c r="GG106" s="44"/>
      <c r="GH106" s="44"/>
      <c r="GI106" s="44"/>
      <c r="GJ106" s="44"/>
      <c r="GK106" s="44"/>
      <c r="GL106" s="44"/>
      <c r="GM106" s="44"/>
      <c r="GN106" s="44"/>
      <c r="GO106" s="44"/>
      <c r="GP106" s="44"/>
      <c r="GQ106" s="44"/>
      <c r="GR106" s="44"/>
      <c r="GS106" s="44"/>
      <c r="GT106" s="44"/>
      <c r="GU106" s="44"/>
      <c r="GV106" s="44"/>
      <c r="GW106" s="44"/>
      <c r="GX106" s="44"/>
      <c r="GY106" s="44"/>
      <c r="GZ106" s="44"/>
      <c r="HA106" s="44"/>
      <c r="HB106" s="44"/>
      <c r="HC106" s="44"/>
      <c r="HD106" s="44"/>
      <c r="HE106" s="44"/>
      <c r="HF106" s="44"/>
      <c r="HG106" s="44"/>
      <c r="HH106" s="44"/>
      <c r="HI106" s="44"/>
      <c r="HJ106" s="44"/>
    </row>
    <row r="107" spans="1:218" ht="15.75" x14ac:dyDescent="0.25">
      <c r="A107" s="26"/>
      <c r="B107" s="47" t="s">
        <v>149</v>
      </c>
      <c r="C107" s="86"/>
      <c r="D107" s="86"/>
      <c r="E107" s="86"/>
      <c r="F107" s="109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124">
        <v>155152854.10133332</v>
      </c>
      <c r="R107" s="86"/>
      <c r="S107" s="104"/>
      <c r="T107" s="86"/>
      <c r="U107" s="86"/>
      <c r="V107" s="80">
        <f t="shared" si="7"/>
        <v>155152854.10133332</v>
      </c>
    </row>
    <row r="108" spans="1:218" ht="15.75" x14ac:dyDescent="0.25">
      <c r="A108" s="26"/>
      <c r="B108" s="47" t="s">
        <v>150</v>
      </c>
      <c r="C108" s="86"/>
      <c r="D108" s="86"/>
      <c r="E108" s="86"/>
      <c r="F108" s="109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124">
        <v>784430769.06933343</v>
      </c>
      <c r="R108" s="86"/>
      <c r="S108" s="104"/>
      <c r="T108" s="86"/>
      <c r="U108" s="86"/>
      <c r="V108" s="80">
        <f t="shared" si="7"/>
        <v>784430769.06933343</v>
      </c>
    </row>
    <row r="109" spans="1:218" s="24" customFormat="1" ht="15.75" x14ac:dyDescent="0.25">
      <c r="A109" s="26"/>
      <c r="B109" s="47" t="s">
        <v>151</v>
      </c>
      <c r="C109" s="86"/>
      <c r="D109" s="86"/>
      <c r="E109" s="86"/>
      <c r="F109" s="109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124"/>
      <c r="R109" s="86"/>
      <c r="S109" s="104"/>
      <c r="T109" s="86"/>
      <c r="U109" s="86"/>
      <c r="V109" s="80">
        <f t="shared" si="7"/>
        <v>0</v>
      </c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4"/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4"/>
      <c r="GW109" s="44"/>
      <c r="GX109" s="44"/>
      <c r="GY109" s="44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4"/>
    </row>
    <row r="110" spans="1:218" ht="15.75" x14ac:dyDescent="0.25">
      <c r="A110" s="26"/>
      <c r="B110" s="47" t="s">
        <v>152</v>
      </c>
      <c r="C110" s="86"/>
      <c r="D110" s="86"/>
      <c r="E110" s="86"/>
      <c r="F110" s="109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124"/>
      <c r="R110" s="86"/>
      <c r="S110" s="104"/>
      <c r="T110" s="86"/>
      <c r="U110" s="86"/>
      <c r="V110" s="80">
        <f t="shared" si="7"/>
        <v>0</v>
      </c>
    </row>
    <row r="111" spans="1:218" ht="15.75" x14ac:dyDescent="0.25">
      <c r="A111" s="26"/>
      <c r="B111" s="47" t="s">
        <v>153</v>
      </c>
      <c r="C111" s="86"/>
      <c r="D111" s="86"/>
      <c r="E111" s="86"/>
      <c r="F111" s="109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124">
        <v>25000000</v>
      </c>
      <c r="R111" s="86"/>
      <c r="S111" s="104"/>
      <c r="T111" s="86"/>
      <c r="U111" s="86"/>
      <c r="V111" s="80">
        <f t="shared" si="7"/>
        <v>25000000</v>
      </c>
    </row>
    <row r="112" spans="1:218" s="24" customFormat="1" ht="15.75" x14ac:dyDescent="0.25">
      <c r="A112" s="26"/>
      <c r="B112" s="47" t="s">
        <v>154</v>
      </c>
      <c r="C112" s="86"/>
      <c r="D112" s="86"/>
      <c r="E112" s="86"/>
      <c r="F112" s="109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124">
        <v>278939853.76533335</v>
      </c>
      <c r="R112" s="86"/>
      <c r="S112" s="104"/>
      <c r="T112" s="86"/>
      <c r="U112" s="86"/>
      <c r="V112" s="80">
        <f t="shared" si="7"/>
        <v>278939853.76533335</v>
      </c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/>
      <c r="GX112" s="44"/>
      <c r="GY112" s="44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</row>
    <row r="113" spans="1:218" ht="15.75" x14ac:dyDescent="0.25">
      <c r="A113" s="26"/>
      <c r="B113" s="47" t="s">
        <v>155</v>
      </c>
      <c r="C113" s="86"/>
      <c r="D113" s="86"/>
      <c r="E113" s="86"/>
      <c r="F113" s="109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124">
        <v>1698538.6666666665</v>
      </c>
      <c r="R113" s="86"/>
      <c r="S113" s="104"/>
      <c r="T113" s="86"/>
      <c r="U113" s="86"/>
      <c r="V113" s="80">
        <f t="shared" si="7"/>
        <v>1698538.6666666665</v>
      </c>
    </row>
    <row r="114" spans="1:218" s="24" customFormat="1" ht="15.75" x14ac:dyDescent="0.25">
      <c r="A114" s="23" t="s">
        <v>156</v>
      </c>
      <c r="B114" s="48"/>
      <c r="C114" s="80">
        <f>SUM(C115:C127)</f>
        <v>0</v>
      </c>
      <c r="D114" s="80">
        <f>SUM(D115:D127)</f>
        <v>0</v>
      </c>
      <c r="E114" s="80">
        <f t="shared" ref="E114:H114" si="38">SUM(E115:E127)</f>
        <v>0</v>
      </c>
      <c r="F114" s="80">
        <f t="shared" si="38"/>
        <v>0</v>
      </c>
      <c r="G114" s="90">
        <f t="shared" si="38"/>
        <v>0</v>
      </c>
      <c r="H114" s="80">
        <f t="shared" si="38"/>
        <v>0</v>
      </c>
      <c r="I114" s="80">
        <f t="shared" ref="I114:U114" si="39">SUM(I115:I127)</f>
        <v>0</v>
      </c>
      <c r="J114" s="80">
        <f t="shared" si="39"/>
        <v>0</v>
      </c>
      <c r="K114" s="80">
        <f t="shared" si="39"/>
        <v>0</v>
      </c>
      <c r="L114" s="80">
        <f t="shared" si="39"/>
        <v>0</v>
      </c>
      <c r="M114" s="80">
        <f t="shared" si="39"/>
        <v>0</v>
      </c>
      <c r="N114" s="80">
        <f t="shared" si="39"/>
        <v>0</v>
      </c>
      <c r="O114" s="80">
        <f t="shared" si="39"/>
        <v>0</v>
      </c>
      <c r="P114" s="80">
        <f t="shared" si="39"/>
        <v>0</v>
      </c>
      <c r="Q114" s="121">
        <f t="shared" si="39"/>
        <v>514500000</v>
      </c>
      <c r="R114" s="80">
        <f t="shared" si="39"/>
        <v>0</v>
      </c>
      <c r="S114" s="80">
        <f t="shared" si="39"/>
        <v>0</v>
      </c>
      <c r="T114" s="80">
        <f t="shared" si="39"/>
        <v>0</v>
      </c>
      <c r="U114" s="80">
        <f t="shared" si="39"/>
        <v>0</v>
      </c>
      <c r="V114" s="80">
        <f t="shared" si="7"/>
        <v>514500000</v>
      </c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44"/>
      <c r="FA114" s="44"/>
      <c r="FB114" s="44"/>
      <c r="FC114" s="44"/>
      <c r="FD114" s="44"/>
      <c r="FE114" s="44"/>
      <c r="FF114" s="44"/>
      <c r="FG114" s="44"/>
      <c r="FH114" s="44"/>
      <c r="FI114" s="44"/>
      <c r="FJ114" s="44"/>
      <c r="FK114" s="44"/>
      <c r="FL114" s="44"/>
      <c r="FM114" s="44"/>
      <c r="FN114" s="44"/>
      <c r="FO114" s="44"/>
      <c r="FP114" s="44"/>
      <c r="FQ114" s="44"/>
      <c r="FR114" s="44"/>
      <c r="FS114" s="44"/>
      <c r="FT114" s="44"/>
      <c r="FU114" s="44"/>
      <c r="FV114" s="44"/>
      <c r="FW114" s="44"/>
      <c r="FX114" s="44"/>
      <c r="FY114" s="44"/>
      <c r="FZ114" s="44"/>
      <c r="GA114" s="44"/>
      <c r="GB114" s="44"/>
      <c r="GC114" s="44"/>
      <c r="GD114" s="44"/>
      <c r="GE114" s="44"/>
      <c r="GF114" s="44"/>
      <c r="GG114" s="44"/>
      <c r="GH114" s="44"/>
      <c r="GI114" s="44"/>
      <c r="GJ114" s="44"/>
      <c r="GK114" s="44"/>
      <c r="GL114" s="44"/>
      <c r="GM114" s="44"/>
      <c r="GN114" s="44"/>
      <c r="GO114" s="44"/>
      <c r="GP114" s="44"/>
      <c r="GQ114" s="44"/>
      <c r="GR114" s="44"/>
      <c r="GS114" s="44"/>
      <c r="GT114" s="44"/>
      <c r="GU114" s="44"/>
      <c r="GV114" s="44"/>
      <c r="GW114" s="44"/>
      <c r="GX114" s="44"/>
      <c r="GY114" s="44"/>
      <c r="GZ114" s="44"/>
      <c r="HA114" s="44"/>
      <c r="HB114" s="44"/>
      <c r="HC114" s="44"/>
      <c r="HD114" s="44"/>
      <c r="HE114" s="44"/>
      <c r="HF114" s="44"/>
      <c r="HG114" s="44"/>
      <c r="HH114" s="44"/>
      <c r="HI114" s="44"/>
      <c r="HJ114" s="44"/>
    </row>
    <row r="115" spans="1:218" ht="15.75" x14ac:dyDescent="0.25">
      <c r="A115" s="26"/>
      <c r="B115" s="47" t="s">
        <v>157</v>
      </c>
      <c r="C115" s="86"/>
      <c r="D115" s="86"/>
      <c r="E115" s="86"/>
      <c r="F115" s="109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125"/>
      <c r="R115" s="86"/>
      <c r="S115" s="104"/>
      <c r="T115" s="86"/>
      <c r="U115" s="86"/>
      <c r="V115" s="80">
        <f t="shared" si="7"/>
        <v>0</v>
      </c>
    </row>
    <row r="116" spans="1:218" ht="15.75" x14ac:dyDescent="0.25">
      <c r="A116" s="26"/>
      <c r="B116" s="47" t="s">
        <v>158</v>
      </c>
      <c r="C116" s="86"/>
      <c r="D116" s="86"/>
      <c r="E116" s="86"/>
      <c r="F116" s="109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125"/>
      <c r="R116" s="86"/>
      <c r="S116" s="104"/>
      <c r="T116" s="86"/>
      <c r="U116" s="86"/>
      <c r="V116" s="80">
        <f t="shared" si="7"/>
        <v>0</v>
      </c>
    </row>
    <row r="117" spans="1:218" ht="15.75" x14ac:dyDescent="0.25">
      <c r="A117" s="26"/>
      <c r="B117" s="47" t="s">
        <v>159</v>
      </c>
      <c r="C117" s="86"/>
      <c r="D117" s="86"/>
      <c r="E117" s="86"/>
      <c r="F117" s="109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125"/>
      <c r="R117" s="86"/>
      <c r="S117" s="104"/>
      <c r="T117" s="86"/>
      <c r="U117" s="86"/>
      <c r="V117" s="80">
        <f t="shared" si="7"/>
        <v>0</v>
      </c>
    </row>
    <row r="118" spans="1:218" ht="15.75" x14ac:dyDescent="0.25">
      <c r="A118" s="26"/>
      <c r="B118" s="47" t="s">
        <v>160</v>
      </c>
      <c r="C118" s="86"/>
      <c r="D118" s="86"/>
      <c r="E118" s="86"/>
      <c r="F118" s="109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125"/>
      <c r="R118" s="86"/>
      <c r="S118" s="104"/>
      <c r="T118" s="86"/>
      <c r="U118" s="86"/>
      <c r="V118" s="80">
        <f t="shared" si="7"/>
        <v>0</v>
      </c>
    </row>
    <row r="119" spans="1:218" ht="15.75" x14ac:dyDescent="0.25">
      <c r="A119" s="26"/>
      <c r="B119" s="47" t="s">
        <v>161</v>
      </c>
      <c r="C119" s="86"/>
      <c r="D119" s="86"/>
      <c r="E119" s="86"/>
      <c r="F119" s="109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125"/>
      <c r="R119" s="86"/>
      <c r="S119" s="104"/>
      <c r="T119" s="86"/>
      <c r="U119" s="86"/>
      <c r="V119" s="80">
        <f t="shared" si="7"/>
        <v>0</v>
      </c>
    </row>
    <row r="120" spans="1:218" ht="15.75" x14ac:dyDescent="0.25">
      <c r="A120" s="26"/>
      <c r="B120" s="47" t="s">
        <v>162</v>
      </c>
      <c r="C120" s="86"/>
      <c r="D120" s="86"/>
      <c r="E120" s="86"/>
      <c r="F120" s="109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125"/>
      <c r="R120" s="86"/>
      <c r="S120" s="104"/>
      <c r="T120" s="86"/>
      <c r="U120" s="86"/>
      <c r="V120" s="80">
        <f t="shared" si="7"/>
        <v>0</v>
      </c>
    </row>
    <row r="121" spans="1:218" ht="15.75" x14ac:dyDescent="0.25">
      <c r="A121" s="26"/>
      <c r="B121" s="47" t="s">
        <v>163</v>
      </c>
      <c r="C121" s="86"/>
      <c r="D121" s="86"/>
      <c r="E121" s="86"/>
      <c r="F121" s="109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125"/>
      <c r="R121" s="86"/>
      <c r="S121" s="104"/>
      <c r="T121" s="86"/>
      <c r="U121" s="86"/>
      <c r="V121" s="80">
        <f t="shared" si="7"/>
        <v>0</v>
      </c>
    </row>
    <row r="122" spans="1:218" ht="15.75" x14ac:dyDescent="0.25">
      <c r="A122" s="26"/>
      <c r="B122" s="47" t="s">
        <v>164</v>
      </c>
      <c r="C122" s="86"/>
      <c r="D122" s="86"/>
      <c r="E122" s="86"/>
      <c r="F122" s="109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125"/>
      <c r="R122" s="86"/>
      <c r="S122" s="104"/>
      <c r="T122" s="86"/>
      <c r="U122" s="86"/>
      <c r="V122" s="80">
        <f t="shared" si="7"/>
        <v>0</v>
      </c>
    </row>
    <row r="123" spans="1:218" s="24" customFormat="1" ht="15.75" x14ac:dyDescent="0.25">
      <c r="A123" s="26"/>
      <c r="B123" s="47" t="s">
        <v>165</v>
      </c>
      <c r="C123" s="86"/>
      <c r="D123" s="86"/>
      <c r="E123" s="86"/>
      <c r="F123" s="109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125"/>
      <c r="R123" s="86"/>
      <c r="S123" s="104"/>
      <c r="T123" s="86"/>
      <c r="U123" s="86"/>
      <c r="V123" s="80">
        <f t="shared" si="7"/>
        <v>0</v>
      </c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44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  <c r="GO123" s="44"/>
      <c r="GP123" s="44"/>
      <c r="GQ123" s="44"/>
      <c r="GR123" s="44"/>
      <c r="GS123" s="44"/>
      <c r="GT123" s="44"/>
      <c r="GU123" s="44"/>
      <c r="GV123" s="44"/>
      <c r="GW123" s="44"/>
      <c r="GX123" s="44"/>
      <c r="GY123" s="44"/>
      <c r="GZ123" s="44"/>
      <c r="HA123" s="44"/>
      <c r="HB123" s="44"/>
      <c r="HC123" s="44"/>
      <c r="HD123" s="44"/>
      <c r="HE123" s="44"/>
      <c r="HF123" s="44"/>
      <c r="HG123" s="44"/>
      <c r="HH123" s="44"/>
      <c r="HI123" s="44"/>
      <c r="HJ123" s="44"/>
    </row>
    <row r="124" spans="1:218" ht="15.75" x14ac:dyDescent="0.25">
      <c r="A124" s="26"/>
      <c r="B124" s="47" t="s">
        <v>166</v>
      </c>
      <c r="C124" s="86"/>
      <c r="D124" s="86"/>
      <c r="E124" s="86"/>
      <c r="F124" s="109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124">
        <v>500000000</v>
      </c>
      <c r="R124" s="86"/>
      <c r="S124" s="104"/>
      <c r="T124" s="86"/>
      <c r="U124" s="86"/>
      <c r="V124" s="80">
        <f t="shared" si="7"/>
        <v>500000000</v>
      </c>
    </row>
    <row r="125" spans="1:218" ht="15.75" x14ac:dyDescent="0.25">
      <c r="A125" s="26"/>
      <c r="B125" s="47" t="s">
        <v>167</v>
      </c>
      <c r="C125" s="86"/>
      <c r="D125" s="86"/>
      <c r="E125" s="86"/>
      <c r="F125" s="109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125"/>
      <c r="R125" s="86"/>
      <c r="S125" s="104"/>
      <c r="T125" s="86"/>
      <c r="U125" s="86"/>
      <c r="V125" s="80">
        <f t="shared" si="7"/>
        <v>0</v>
      </c>
    </row>
    <row r="126" spans="1:218" ht="15.75" x14ac:dyDescent="0.25">
      <c r="A126" s="26"/>
      <c r="B126" s="47" t="s">
        <v>168</v>
      </c>
      <c r="C126" s="86"/>
      <c r="D126" s="86"/>
      <c r="E126" s="86"/>
      <c r="F126" s="109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124">
        <v>14500000</v>
      </c>
      <c r="R126" s="86"/>
      <c r="S126" s="104"/>
      <c r="T126" s="86"/>
      <c r="U126" s="86"/>
      <c r="V126" s="80">
        <f t="shared" si="7"/>
        <v>14500000</v>
      </c>
    </row>
    <row r="127" spans="1:218" ht="15.75" x14ac:dyDescent="0.25">
      <c r="A127" s="26"/>
      <c r="B127" s="47"/>
      <c r="C127" s="86"/>
      <c r="D127" s="86"/>
      <c r="E127" s="86"/>
      <c r="F127" s="109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125"/>
      <c r="R127" s="86"/>
      <c r="S127" s="104"/>
      <c r="T127" s="86"/>
      <c r="U127" s="86"/>
      <c r="V127" s="80">
        <f t="shared" si="7"/>
        <v>0</v>
      </c>
      <c r="W127" s="52"/>
    </row>
    <row r="128" spans="1:218" s="24" customFormat="1" ht="15.75" x14ac:dyDescent="0.25">
      <c r="A128" s="23" t="s">
        <v>199</v>
      </c>
      <c r="B128" s="48"/>
      <c r="C128" s="80">
        <f>SUM(C129:C136)</f>
        <v>0</v>
      </c>
      <c r="D128" s="80">
        <f>SUM(D129:D136)</f>
        <v>0</v>
      </c>
      <c r="E128" s="80">
        <f t="shared" ref="E128:G128" si="40">SUM(E129:E136)</f>
        <v>0</v>
      </c>
      <c r="F128" s="80">
        <f t="shared" si="40"/>
        <v>0</v>
      </c>
      <c r="G128" s="90">
        <f t="shared" si="40"/>
        <v>0</v>
      </c>
      <c r="H128" s="80">
        <f t="shared" ref="H128:U128" si="41">SUM(H129:H136)</f>
        <v>0</v>
      </c>
      <c r="I128" s="80">
        <f t="shared" si="41"/>
        <v>0</v>
      </c>
      <c r="J128" s="80">
        <f t="shared" si="41"/>
        <v>0</v>
      </c>
      <c r="K128" s="80">
        <f t="shared" si="41"/>
        <v>0</v>
      </c>
      <c r="L128" s="80">
        <f t="shared" si="41"/>
        <v>0</v>
      </c>
      <c r="M128" s="80">
        <f t="shared" si="41"/>
        <v>0</v>
      </c>
      <c r="N128" s="80">
        <f t="shared" si="41"/>
        <v>0</v>
      </c>
      <c r="O128" s="80">
        <f t="shared" si="41"/>
        <v>0</v>
      </c>
      <c r="P128" s="80">
        <f t="shared" si="41"/>
        <v>0</v>
      </c>
      <c r="Q128" s="80">
        <f t="shared" si="41"/>
        <v>511000000</v>
      </c>
      <c r="R128" s="80">
        <f t="shared" si="41"/>
        <v>0</v>
      </c>
      <c r="S128" s="80">
        <f t="shared" si="41"/>
        <v>0</v>
      </c>
      <c r="T128" s="80">
        <f t="shared" si="41"/>
        <v>0</v>
      </c>
      <c r="U128" s="80">
        <f t="shared" si="41"/>
        <v>0</v>
      </c>
      <c r="V128" s="80">
        <f t="shared" si="7"/>
        <v>511000000</v>
      </c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44"/>
      <c r="GI128" s="44"/>
      <c r="GJ128" s="44"/>
      <c r="GK128" s="44"/>
      <c r="GL128" s="44"/>
      <c r="GM128" s="44"/>
      <c r="GN128" s="44"/>
      <c r="GO128" s="44"/>
      <c r="GP128" s="44"/>
      <c r="GQ128" s="44"/>
      <c r="GR128" s="44"/>
      <c r="GS128" s="44"/>
      <c r="GT128" s="44"/>
      <c r="GU128" s="44"/>
      <c r="GV128" s="44"/>
      <c r="GW128" s="44"/>
      <c r="GX128" s="44"/>
      <c r="GY128" s="44"/>
      <c r="GZ128" s="44"/>
      <c r="HA128" s="44"/>
      <c r="HB128" s="44"/>
      <c r="HC128" s="44"/>
      <c r="HD128" s="44"/>
      <c r="HE128" s="44"/>
      <c r="HF128" s="44"/>
      <c r="HG128" s="44"/>
      <c r="HH128" s="44"/>
      <c r="HI128" s="44"/>
      <c r="HJ128" s="44"/>
    </row>
    <row r="129" spans="1:218" ht="15.75" x14ac:dyDescent="0.25">
      <c r="A129" s="26"/>
      <c r="B129" s="47" t="s">
        <v>200</v>
      </c>
      <c r="C129" s="82"/>
      <c r="D129" s="82"/>
      <c r="E129" s="82"/>
      <c r="F129" s="102"/>
      <c r="G129" s="86"/>
      <c r="H129" s="82"/>
      <c r="I129" s="82"/>
      <c r="J129" s="82"/>
      <c r="K129" s="82"/>
      <c r="L129" s="82"/>
      <c r="M129" s="82"/>
      <c r="N129" s="82"/>
      <c r="O129" s="82"/>
      <c r="P129" s="82"/>
      <c r="Q129" s="123">
        <v>55000000</v>
      </c>
      <c r="R129" s="82"/>
      <c r="S129" s="104"/>
      <c r="T129" s="82"/>
      <c r="U129" s="82"/>
      <c r="V129" s="80">
        <f t="shared" si="7"/>
        <v>55000000</v>
      </c>
    </row>
    <row r="130" spans="1:218" ht="15.75" x14ac:dyDescent="0.25">
      <c r="A130" s="26"/>
      <c r="B130" s="47" t="s">
        <v>201</v>
      </c>
      <c r="C130" s="82"/>
      <c r="D130" s="82"/>
      <c r="E130" s="82"/>
      <c r="F130" s="102"/>
      <c r="G130" s="86"/>
      <c r="H130" s="82"/>
      <c r="I130" s="82"/>
      <c r="J130" s="82"/>
      <c r="K130" s="82"/>
      <c r="L130" s="82"/>
      <c r="M130" s="82"/>
      <c r="N130" s="82"/>
      <c r="O130" s="82"/>
      <c r="P130" s="82"/>
      <c r="Q130" s="124">
        <v>428923039</v>
      </c>
      <c r="R130" s="82"/>
      <c r="S130" s="104"/>
      <c r="T130" s="82"/>
      <c r="U130" s="82"/>
      <c r="V130" s="80">
        <f t="shared" si="7"/>
        <v>428923039</v>
      </c>
    </row>
    <row r="131" spans="1:218" ht="15.75" x14ac:dyDescent="0.25">
      <c r="A131" s="26"/>
      <c r="B131" s="47" t="s">
        <v>202</v>
      </c>
      <c r="C131" s="82"/>
      <c r="D131" s="82"/>
      <c r="E131" s="82"/>
      <c r="F131" s="102"/>
      <c r="G131" s="86"/>
      <c r="H131" s="82"/>
      <c r="I131" s="82"/>
      <c r="J131" s="82"/>
      <c r="K131" s="82"/>
      <c r="L131" s="82"/>
      <c r="M131" s="82"/>
      <c r="N131" s="82"/>
      <c r="O131" s="82"/>
      <c r="P131" s="82"/>
      <c r="Q131" s="125"/>
      <c r="R131" s="82"/>
      <c r="S131" s="104"/>
      <c r="T131" s="82"/>
      <c r="U131" s="82"/>
      <c r="V131" s="80">
        <f t="shared" si="7"/>
        <v>0</v>
      </c>
    </row>
    <row r="132" spans="1:218" ht="15.75" x14ac:dyDescent="0.25">
      <c r="A132" s="26"/>
      <c r="B132" s="47" t="s">
        <v>203</v>
      </c>
      <c r="C132" s="82"/>
      <c r="D132" s="82"/>
      <c r="E132" s="82"/>
      <c r="F132" s="102"/>
      <c r="G132" s="86"/>
      <c r="H132" s="82"/>
      <c r="I132" s="82"/>
      <c r="J132" s="82"/>
      <c r="K132" s="82"/>
      <c r="L132" s="82"/>
      <c r="M132" s="82"/>
      <c r="N132" s="82"/>
      <c r="O132" s="82"/>
      <c r="P132" s="82"/>
      <c r="Q132" s="125"/>
      <c r="R132" s="82"/>
      <c r="S132" s="104"/>
      <c r="T132" s="82"/>
      <c r="U132" s="82"/>
      <c r="V132" s="80">
        <f t="shared" si="7"/>
        <v>0</v>
      </c>
    </row>
    <row r="133" spans="1:218" ht="15.75" x14ac:dyDescent="0.25">
      <c r="A133" s="26"/>
      <c r="B133" s="47" t="s">
        <v>204</v>
      </c>
      <c r="C133" s="82"/>
      <c r="D133" s="82"/>
      <c r="E133" s="82"/>
      <c r="F133" s="102"/>
      <c r="G133" s="86"/>
      <c r="H133" s="82"/>
      <c r="I133" s="82"/>
      <c r="J133" s="82"/>
      <c r="K133" s="82"/>
      <c r="L133" s="82"/>
      <c r="M133" s="82"/>
      <c r="N133" s="82"/>
      <c r="O133" s="82"/>
      <c r="P133" s="82"/>
      <c r="Q133" s="125"/>
      <c r="R133" s="82"/>
      <c r="S133" s="104"/>
      <c r="T133" s="82"/>
      <c r="U133" s="82"/>
      <c r="V133" s="80">
        <f t="shared" si="7"/>
        <v>0</v>
      </c>
    </row>
    <row r="134" spans="1:218" ht="15.75" x14ac:dyDescent="0.25">
      <c r="A134" s="26"/>
      <c r="B134" s="47" t="s">
        <v>205</v>
      </c>
      <c r="C134" s="82"/>
      <c r="D134" s="82"/>
      <c r="E134" s="82"/>
      <c r="F134" s="102"/>
      <c r="G134" s="86"/>
      <c r="H134" s="82"/>
      <c r="I134" s="82"/>
      <c r="J134" s="82"/>
      <c r="K134" s="82"/>
      <c r="L134" s="82"/>
      <c r="M134" s="82"/>
      <c r="N134" s="82"/>
      <c r="O134" s="82"/>
      <c r="P134" s="82"/>
      <c r="Q134" s="125"/>
      <c r="R134" s="82"/>
      <c r="S134" s="104"/>
      <c r="T134" s="82"/>
      <c r="U134" s="82"/>
      <c r="V134" s="80">
        <f t="shared" si="7"/>
        <v>0</v>
      </c>
    </row>
    <row r="135" spans="1:218" ht="15.75" x14ac:dyDescent="0.25">
      <c r="A135" s="26"/>
      <c r="B135" s="50" t="s">
        <v>206</v>
      </c>
      <c r="C135" s="82"/>
      <c r="D135" s="82"/>
      <c r="E135" s="82"/>
      <c r="F135" s="102"/>
      <c r="G135" s="86"/>
      <c r="H135" s="82"/>
      <c r="I135" s="82"/>
      <c r="J135" s="82"/>
      <c r="K135" s="82"/>
      <c r="L135" s="82"/>
      <c r="M135" s="82"/>
      <c r="N135" s="82"/>
      <c r="O135" s="82"/>
      <c r="P135" s="82"/>
      <c r="Q135" s="125"/>
      <c r="R135" s="82"/>
      <c r="S135" s="104"/>
      <c r="T135" s="82"/>
      <c r="U135" s="82"/>
      <c r="V135" s="80">
        <f t="shared" si="7"/>
        <v>0</v>
      </c>
    </row>
    <row r="136" spans="1:218" ht="15.75" x14ac:dyDescent="0.25">
      <c r="A136" s="26"/>
      <c r="B136" s="50" t="s">
        <v>207</v>
      </c>
      <c r="C136" s="82"/>
      <c r="D136" s="82"/>
      <c r="E136" s="82"/>
      <c r="F136" s="102"/>
      <c r="G136" s="86"/>
      <c r="H136" s="82"/>
      <c r="I136" s="82"/>
      <c r="J136" s="82"/>
      <c r="K136" s="82"/>
      <c r="L136" s="82"/>
      <c r="M136" s="82"/>
      <c r="N136" s="82"/>
      <c r="O136" s="82"/>
      <c r="P136" s="82"/>
      <c r="Q136" s="124">
        <f>27076961</f>
        <v>27076961</v>
      </c>
      <c r="R136" s="82"/>
      <c r="S136" s="104"/>
      <c r="T136" s="82"/>
      <c r="U136" s="82"/>
      <c r="V136" s="80">
        <f t="shared" si="7"/>
        <v>27076961</v>
      </c>
    </row>
    <row r="137" spans="1:218" s="24" customFormat="1" ht="15.75" x14ac:dyDescent="0.25">
      <c r="A137" s="23" t="s">
        <v>216</v>
      </c>
      <c r="B137" s="48"/>
      <c r="C137" s="80">
        <f>C138+C139</f>
        <v>0</v>
      </c>
      <c r="D137" s="80">
        <f>D138+D139</f>
        <v>0</v>
      </c>
      <c r="E137" s="80">
        <f t="shared" ref="E137:G137" si="42">E138+E139</f>
        <v>0</v>
      </c>
      <c r="F137" s="80">
        <f t="shared" si="42"/>
        <v>0</v>
      </c>
      <c r="G137" s="90">
        <f t="shared" si="42"/>
        <v>0</v>
      </c>
      <c r="H137" s="80">
        <f t="shared" ref="H137:U137" si="43">H138+H139</f>
        <v>0</v>
      </c>
      <c r="I137" s="80">
        <f t="shared" si="43"/>
        <v>0</v>
      </c>
      <c r="J137" s="80">
        <f t="shared" si="43"/>
        <v>0</v>
      </c>
      <c r="K137" s="80">
        <f t="shared" si="43"/>
        <v>0</v>
      </c>
      <c r="L137" s="80">
        <f t="shared" si="43"/>
        <v>0</v>
      </c>
      <c r="M137" s="80">
        <f t="shared" si="43"/>
        <v>0</v>
      </c>
      <c r="N137" s="80">
        <f t="shared" si="43"/>
        <v>0</v>
      </c>
      <c r="O137" s="80">
        <f t="shared" si="43"/>
        <v>0</v>
      </c>
      <c r="P137" s="80">
        <f t="shared" si="43"/>
        <v>0</v>
      </c>
      <c r="Q137" s="121">
        <f t="shared" si="43"/>
        <v>30000000</v>
      </c>
      <c r="R137" s="80">
        <f t="shared" si="43"/>
        <v>0</v>
      </c>
      <c r="S137" s="80">
        <f t="shared" si="43"/>
        <v>0</v>
      </c>
      <c r="T137" s="80">
        <f t="shared" si="43"/>
        <v>0</v>
      </c>
      <c r="U137" s="80">
        <f t="shared" si="43"/>
        <v>0</v>
      </c>
      <c r="V137" s="80">
        <f t="shared" ref="V137:V146" si="44">SUM(C137:U137)</f>
        <v>30000000</v>
      </c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44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44"/>
      <c r="FA137" s="44"/>
      <c r="FB137" s="44"/>
      <c r="FC137" s="44"/>
      <c r="FD137" s="44"/>
      <c r="FE137" s="44"/>
      <c r="FF137" s="44"/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  <c r="GE137" s="44"/>
      <c r="GF137" s="44"/>
      <c r="GG137" s="44"/>
      <c r="GH137" s="44"/>
      <c r="GI137" s="44"/>
      <c r="GJ137" s="44"/>
      <c r="GK137" s="44"/>
      <c r="GL137" s="44"/>
      <c r="GM137" s="44"/>
      <c r="GN137" s="44"/>
      <c r="GO137" s="44"/>
      <c r="GP137" s="44"/>
      <c r="GQ137" s="44"/>
      <c r="GR137" s="44"/>
      <c r="GS137" s="44"/>
      <c r="GT137" s="44"/>
      <c r="GU137" s="44"/>
      <c r="GV137" s="44"/>
      <c r="GW137" s="44"/>
      <c r="GX137" s="44"/>
      <c r="GY137" s="44"/>
      <c r="GZ137" s="44"/>
      <c r="HA137" s="44"/>
      <c r="HB137" s="44"/>
      <c r="HC137" s="44"/>
      <c r="HD137" s="44"/>
      <c r="HE137" s="44"/>
      <c r="HF137" s="44"/>
      <c r="HG137" s="44"/>
      <c r="HH137" s="44"/>
      <c r="HI137" s="44"/>
      <c r="HJ137" s="44"/>
    </row>
    <row r="138" spans="1:218" ht="15.75" x14ac:dyDescent="0.25">
      <c r="A138" s="26"/>
      <c r="B138" s="47" t="s">
        <v>217</v>
      </c>
      <c r="C138" s="82"/>
      <c r="D138" s="82"/>
      <c r="E138" s="82"/>
      <c r="F138" s="102"/>
      <c r="G138" s="86"/>
      <c r="H138" s="82"/>
      <c r="I138" s="82"/>
      <c r="J138" s="82"/>
      <c r="K138" s="82"/>
      <c r="L138" s="82"/>
      <c r="M138" s="82"/>
      <c r="N138" s="82"/>
      <c r="O138" s="82"/>
      <c r="P138" s="82"/>
      <c r="Q138" s="123">
        <v>30000000</v>
      </c>
      <c r="R138" s="82"/>
      <c r="S138" s="104"/>
      <c r="T138" s="82"/>
      <c r="U138" s="82"/>
      <c r="V138" s="80">
        <f t="shared" si="44"/>
        <v>30000000</v>
      </c>
    </row>
    <row r="139" spans="1:218" ht="15.75" x14ac:dyDescent="0.25">
      <c r="A139" s="26"/>
      <c r="B139" s="47" t="s">
        <v>218</v>
      </c>
      <c r="C139" s="82"/>
      <c r="D139" s="82"/>
      <c r="E139" s="82"/>
      <c r="F139" s="102"/>
      <c r="G139" s="86"/>
      <c r="H139" s="82"/>
      <c r="I139" s="82"/>
      <c r="J139" s="82"/>
      <c r="K139" s="82"/>
      <c r="L139" s="82"/>
      <c r="M139" s="82"/>
      <c r="N139" s="82"/>
      <c r="O139" s="82"/>
      <c r="P139" s="82"/>
      <c r="Q139" s="123"/>
      <c r="R139" s="82"/>
      <c r="S139" s="104"/>
      <c r="T139" s="82"/>
      <c r="U139" s="82"/>
      <c r="V139" s="80">
        <f t="shared" si="44"/>
        <v>0</v>
      </c>
    </row>
    <row r="140" spans="1:218" s="24" customFormat="1" ht="15.75" x14ac:dyDescent="0.25">
      <c r="A140" s="23" t="s">
        <v>208</v>
      </c>
      <c r="B140" s="48"/>
      <c r="C140" s="80">
        <f>C141</f>
        <v>0</v>
      </c>
      <c r="D140" s="80">
        <f>D141</f>
        <v>0</v>
      </c>
      <c r="E140" s="80">
        <f t="shared" ref="E140:U140" si="45">E141</f>
        <v>0</v>
      </c>
      <c r="F140" s="80">
        <f t="shared" si="45"/>
        <v>0</v>
      </c>
      <c r="G140" s="90">
        <f t="shared" si="45"/>
        <v>0</v>
      </c>
      <c r="H140" s="80">
        <f t="shared" si="45"/>
        <v>0</v>
      </c>
      <c r="I140" s="80">
        <f t="shared" si="45"/>
        <v>0</v>
      </c>
      <c r="J140" s="80">
        <f t="shared" si="45"/>
        <v>0</v>
      </c>
      <c r="K140" s="80">
        <f t="shared" si="45"/>
        <v>0</v>
      </c>
      <c r="L140" s="80">
        <f t="shared" si="45"/>
        <v>0</v>
      </c>
      <c r="M140" s="80">
        <f t="shared" si="45"/>
        <v>0</v>
      </c>
      <c r="N140" s="80">
        <f t="shared" si="45"/>
        <v>0</v>
      </c>
      <c r="O140" s="80">
        <f t="shared" si="45"/>
        <v>0</v>
      </c>
      <c r="P140" s="80">
        <f t="shared" si="45"/>
        <v>0</v>
      </c>
      <c r="Q140" s="121">
        <f t="shared" si="45"/>
        <v>0</v>
      </c>
      <c r="R140" s="80">
        <f t="shared" si="45"/>
        <v>0</v>
      </c>
      <c r="S140" s="80">
        <f t="shared" si="45"/>
        <v>0</v>
      </c>
      <c r="T140" s="80">
        <f t="shared" si="45"/>
        <v>0</v>
      </c>
      <c r="U140" s="80">
        <f t="shared" si="45"/>
        <v>0</v>
      </c>
      <c r="V140" s="80">
        <f t="shared" si="44"/>
        <v>0</v>
      </c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4"/>
      <c r="CG140" s="44"/>
      <c r="CH140" s="44"/>
      <c r="CI140" s="44"/>
      <c r="CJ140" s="44"/>
      <c r="CK140" s="44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4"/>
      <c r="DC140" s="44"/>
      <c r="DD140" s="44"/>
      <c r="DE140" s="44"/>
      <c r="DF140" s="44"/>
      <c r="DG140" s="44"/>
      <c r="DH140" s="44"/>
      <c r="DI140" s="44"/>
      <c r="DJ140" s="44"/>
      <c r="DK140" s="44"/>
      <c r="DL140" s="44"/>
      <c r="DM140" s="44"/>
      <c r="DN140" s="44"/>
      <c r="DO140" s="44"/>
      <c r="DP140" s="44"/>
      <c r="DQ140" s="44"/>
      <c r="DR140" s="44"/>
      <c r="DS140" s="44"/>
      <c r="DT140" s="44"/>
      <c r="DU140" s="44"/>
      <c r="DV140" s="44"/>
      <c r="DW140" s="44"/>
      <c r="DX140" s="44"/>
      <c r="DY140" s="44"/>
      <c r="DZ140" s="44"/>
      <c r="EA140" s="44"/>
      <c r="EB140" s="44"/>
      <c r="EC140" s="44"/>
      <c r="ED140" s="44"/>
      <c r="EE140" s="44"/>
      <c r="EF140" s="44"/>
      <c r="EG140" s="44"/>
      <c r="EH140" s="44"/>
      <c r="EI140" s="44"/>
      <c r="EJ140" s="44"/>
      <c r="EK140" s="44"/>
      <c r="EL140" s="44"/>
      <c r="EM140" s="44"/>
      <c r="EN140" s="44"/>
      <c r="EO140" s="44"/>
      <c r="EP140" s="44"/>
      <c r="EQ140" s="44"/>
      <c r="ER140" s="44"/>
      <c r="ES140" s="44"/>
      <c r="ET140" s="44"/>
      <c r="EU140" s="44"/>
      <c r="EV140" s="44"/>
      <c r="EW140" s="44"/>
      <c r="EX140" s="44"/>
      <c r="EY140" s="44"/>
      <c r="EZ140" s="44"/>
      <c r="FA140" s="44"/>
      <c r="FB140" s="44"/>
      <c r="FC140" s="44"/>
      <c r="FD140" s="44"/>
      <c r="FE140" s="44"/>
      <c r="FF140" s="44"/>
      <c r="FG140" s="44"/>
      <c r="FH140" s="44"/>
      <c r="FI140" s="44"/>
      <c r="FJ140" s="44"/>
      <c r="FK140" s="44"/>
      <c r="FL140" s="44"/>
      <c r="FM140" s="44"/>
      <c r="FN140" s="44"/>
      <c r="FO140" s="44"/>
      <c r="FP140" s="44"/>
      <c r="FQ140" s="44"/>
      <c r="FR140" s="44"/>
      <c r="FS140" s="44"/>
      <c r="FT140" s="44"/>
      <c r="FU140" s="44"/>
      <c r="FV140" s="44"/>
      <c r="FW140" s="44"/>
      <c r="FX140" s="44"/>
      <c r="FY140" s="44"/>
      <c r="FZ140" s="44"/>
      <c r="GA140" s="44"/>
      <c r="GB140" s="44"/>
      <c r="GC140" s="44"/>
      <c r="GD140" s="44"/>
      <c r="GE140" s="44"/>
      <c r="GF140" s="44"/>
      <c r="GG140" s="44"/>
      <c r="GH140" s="44"/>
      <c r="GI140" s="44"/>
      <c r="GJ140" s="44"/>
      <c r="GK140" s="44"/>
      <c r="GL140" s="44"/>
      <c r="GM140" s="44"/>
      <c r="GN140" s="44"/>
      <c r="GO140" s="44"/>
      <c r="GP140" s="44"/>
      <c r="GQ140" s="44"/>
      <c r="GR140" s="44"/>
      <c r="GS140" s="44"/>
      <c r="GT140" s="44"/>
      <c r="GU140" s="44"/>
      <c r="GV140" s="44"/>
      <c r="GW140" s="44"/>
      <c r="GX140" s="44"/>
      <c r="GY140" s="44"/>
      <c r="GZ140" s="44"/>
      <c r="HA140" s="44"/>
      <c r="HB140" s="44"/>
      <c r="HC140" s="44"/>
      <c r="HD140" s="44"/>
      <c r="HE140" s="44"/>
      <c r="HF140" s="44"/>
      <c r="HG140" s="44"/>
      <c r="HH140" s="44"/>
      <c r="HI140" s="44"/>
      <c r="HJ140" s="44"/>
    </row>
    <row r="141" spans="1:218" ht="15.75" x14ac:dyDescent="0.25">
      <c r="A141" s="27"/>
      <c r="B141" s="45" t="s">
        <v>209</v>
      </c>
      <c r="C141" s="82"/>
      <c r="D141" s="82"/>
      <c r="E141" s="82"/>
      <c r="F141" s="102"/>
      <c r="G141" s="86"/>
      <c r="H141" s="82"/>
      <c r="I141" s="82"/>
      <c r="J141" s="82"/>
      <c r="K141" s="82"/>
      <c r="L141" s="82"/>
      <c r="M141" s="82"/>
      <c r="N141" s="82"/>
      <c r="O141" s="82"/>
      <c r="P141" s="82"/>
      <c r="Q141" s="123"/>
      <c r="R141" s="82"/>
      <c r="S141" s="104"/>
      <c r="T141" s="82"/>
      <c r="U141" s="82"/>
      <c r="V141" s="80">
        <f t="shared" si="44"/>
        <v>0</v>
      </c>
    </row>
    <row r="142" spans="1:218" ht="15.75" x14ac:dyDescent="0.25">
      <c r="A142" s="23" t="s">
        <v>219</v>
      </c>
      <c r="B142" s="48"/>
      <c r="C142" s="80">
        <v>0</v>
      </c>
      <c r="D142" s="80">
        <v>0</v>
      </c>
      <c r="E142" s="80">
        <v>0</v>
      </c>
      <c r="F142" s="80">
        <v>0</v>
      </c>
      <c r="G142" s="90">
        <v>0</v>
      </c>
      <c r="H142" s="80">
        <v>0</v>
      </c>
      <c r="I142" s="80"/>
      <c r="J142" s="80"/>
      <c r="K142" s="80"/>
      <c r="L142" s="80"/>
      <c r="M142" s="80"/>
      <c r="N142" s="80"/>
      <c r="O142" s="80"/>
      <c r="P142" s="80"/>
      <c r="Q142" s="121"/>
      <c r="R142" s="80"/>
      <c r="S142" s="110"/>
      <c r="T142" s="80"/>
      <c r="U142" s="80"/>
      <c r="V142" s="80">
        <f t="shared" si="44"/>
        <v>0</v>
      </c>
    </row>
    <row r="143" spans="1:218" s="24" customFormat="1" ht="15.75" x14ac:dyDescent="0.25">
      <c r="A143" s="23" t="s">
        <v>227</v>
      </c>
      <c r="B143" s="48"/>
      <c r="C143" s="80"/>
      <c r="D143" s="80"/>
      <c r="E143" s="80"/>
      <c r="F143" s="80"/>
      <c r="G143" s="80"/>
      <c r="H143" s="80"/>
      <c r="I143" s="80"/>
      <c r="J143" s="80"/>
      <c r="K143" s="80">
        <v>300000</v>
      </c>
      <c r="L143" s="80"/>
      <c r="M143" s="80"/>
      <c r="N143" s="80">
        <v>200000</v>
      </c>
      <c r="O143" s="80"/>
      <c r="P143" s="80"/>
      <c r="Q143" s="121"/>
      <c r="R143" s="88"/>
      <c r="S143" s="98"/>
      <c r="T143" s="80"/>
      <c r="U143" s="80"/>
      <c r="V143" s="80">
        <f t="shared" si="44"/>
        <v>500000</v>
      </c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4"/>
      <c r="DC143" s="44"/>
      <c r="DD143" s="44"/>
      <c r="DE143" s="44"/>
      <c r="DF143" s="44"/>
      <c r="DG143" s="44"/>
      <c r="DH143" s="44"/>
      <c r="DI143" s="44"/>
      <c r="DJ143" s="44"/>
      <c r="DK143" s="44"/>
      <c r="DL143" s="44"/>
      <c r="DM143" s="44"/>
      <c r="DN143" s="44"/>
      <c r="DO143" s="44"/>
      <c r="DP143" s="44"/>
      <c r="DQ143" s="44"/>
      <c r="DR143" s="44"/>
      <c r="DS143" s="44"/>
      <c r="DT143" s="44"/>
      <c r="DU143" s="44"/>
      <c r="DV143" s="44"/>
      <c r="DW143" s="44"/>
      <c r="DX143" s="44"/>
      <c r="DY143" s="44"/>
      <c r="DZ143" s="44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4"/>
      <c r="EN143" s="44"/>
      <c r="EO143" s="44"/>
      <c r="EP143" s="44"/>
      <c r="EQ143" s="44"/>
      <c r="ER143" s="44"/>
      <c r="ES143" s="44"/>
      <c r="ET143" s="44"/>
      <c r="EU143" s="44"/>
      <c r="EV143" s="44"/>
      <c r="EW143" s="44"/>
      <c r="EX143" s="44"/>
      <c r="EY143" s="44"/>
      <c r="EZ143" s="44"/>
      <c r="FA143" s="44"/>
      <c r="FB143" s="44"/>
      <c r="FC143" s="44"/>
      <c r="FD143" s="44"/>
      <c r="FE143" s="44"/>
      <c r="FF143" s="44"/>
      <c r="FG143" s="44"/>
      <c r="FH143" s="44"/>
      <c r="FI143" s="44"/>
      <c r="FJ143" s="44"/>
      <c r="FK143" s="44"/>
      <c r="FL143" s="44"/>
      <c r="FM143" s="44"/>
      <c r="FN143" s="44"/>
      <c r="FO143" s="44"/>
      <c r="FP143" s="44"/>
      <c r="FQ143" s="44"/>
      <c r="FR143" s="44"/>
      <c r="FS143" s="44"/>
      <c r="FT143" s="44"/>
      <c r="FU143" s="44"/>
      <c r="FV143" s="44"/>
      <c r="FW143" s="44"/>
      <c r="FX143" s="44"/>
      <c r="FY143" s="44"/>
      <c r="FZ143" s="44"/>
      <c r="GA143" s="44"/>
      <c r="GB143" s="44"/>
      <c r="GC143" s="44"/>
      <c r="GD143" s="44"/>
      <c r="GE143" s="44"/>
      <c r="GF143" s="44"/>
      <c r="GG143" s="44"/>
      <c r="GH143" s="44"/>
      <c r="GI143" s="44"/>
      <c r="GJ143" s="44"/>
      <c r="GK143" s="44"/>
      <c r="GL143" s="44"/>
      <c r="GM143" s="44"/>
      <c r="GN143" s="44"/>
      <c r="GO143" s="44"/>
      <c r="GP143" s="44"/>
      <c r="GQ143" s="44"/>
      <c r="GR143" s="44"/>
      <c r="GS143" s="44"/>
      <c r="GT143" s="44"/>
      <c r="GU143" s="44"/>
      <c r="GV143" s="44"/>
      <c r="GW143" s="44"/>
      <c r="GX143" s="44"/>
      <c r="GY143" s="44"/>
      <c r="GZ143" s="44"/>
      <c r="HA143" s="44"/>
      <c r="HB143" s="44"/>
      <c r="HC143" s="44"/>
      <c r="HD143" s="44"/>
      <c r="HE143" s="44"/>
      <c r="HF143" s="44"/>
      <c r="HG143" s="44"/>
      <c r="HH143" s="44"/>
      <c r="HI143" s="44"/>
      <c r="HJ143" s="44"/>
    </row>
    <row r="144" spans="1:218" s="24" customFormat="1" ht="15.75" x14ac:dyDescent="0.25">
      <c r="A144" s="23" t="s">
        <v>230</v>
      </c>
      <c r="B144" s="48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121"/>
      <c r="R144" s="80"/>
      <c r="S144" s="98"/>
      <c r="T144" s="80"/>
      <c r="U144" s="80"/>
      <c r="V144" s="80">
        <f t="shared" si="44"/>
        <v>0</v>
      </c>
      <c r="W144" s="67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4"/>
      <c r="DC144" s="44"/>
      <c r="DD144" s="44"/>
      <c r="DE144" s="44"/>
      <c r="DF144" s="44"/>
      <c r="DG144" s="44"/>
      <c r="DH144" s="44"/>
      <c r="DI144" s="44"/>
      <c r="DJ144" s="44"/>
      <c r="DK144" s="44"/>
      <c r="DL144" s="44"/>
      <c r="DM144" s="44"/>
      <c r="DN144" s="44"/>
      <c r="DO144" s="44"/>
      <c r="DP144" s="44"/>
      <c r="DQ144" s="44"/>
      <c r="DR144" s="44"/>
      <c r="DS144" s="44"/>
      <c r="DT144" s="44"/>
      <c r="DU144" s="44"/>
      <c r="DV144" s="44"/>
      <c r="DW144" s="44"/>
      <c r="DX144" s="44"/>
      <c r="DY144" s="44"/>
      <c r="DZ144" s="44"/>
      <c r="EA144" s="44"/>
      <c r="EB144" s="44"/>
      <c r="EC144" s="44"/>
      <c r="ED144" s="44"/>
      <c r="EE144" s="44"/>
      <c r="EF144" s="44"/>
      <c r="EG144" s="44"/>
      <c r="EH144" s="44"/>
      <c r="EI144" s="44"/>
      <c r="EJ144" s="44"/>
      <c r="EK144" s="44"/>
      <c r="EL144" s="44"/>
      <c r="EM144" s="44"/>
      <c r="EN144" s="44"/>
      <c r="EO144" s="44"/>
      <c r="EP144" s="44"/>
      <c r="EQ144" s="44"/>
      <c r="ER144" s="44"/>
      <c r="ES144" s="44"/>
      <c r="ET144" s="44"/>
      <c r="EU144" s="44"/>
      <c r="EV144" s="44"/>
      <c r="EW144" s="44"/>
      <c r="EX144" s="44"/>
      <c r="EY144" s="44"/>
      <c r="EZ144" s="44"/>
      <c r="FA144" s="44"/>
      <c r="FB144" s="44"/>
      <c r="FC144" s="44"/>
      <c r="FD144" s="44"/>
      <c r="FE144" s="44"/>
      <c r="FF144" s="44"/>
      <c r="FG144" s="44"/>
      <c r="FH144" s="44"/>
      <c r="FI144" s="44"/>
      <c r="FJ144" s="44"/>
      <c r="FK144" s="44"/>
      <c r="FL144" s="44"/>
      <c r="FM144" s="44"/>
      <c r="FN144" s="44"/>
      <c r="FO144" s="44"/>
      <c r="FP144" s="44"/>
      <c r="FQ144" s="44"/>
      <c r="FR144" s="44"/>
      <c r="FS144" s="44"/>
      <c r="FT144" s="44"/>
      <c r="FU144" s="44"/>
      <c r="FV144" s="44"/>
      <c r="FW144" s="44"/>
      <c r="FX144" s="44"/>
      <c r="FY144" s="44"/>
      <c r="FZ144" s="44"/>
      <c r="GA144" s="44"/>
      <c r="GB144" s="44"/>
      <c r="GC144" s="44"/>
      <c r="GD144" s="44"/>
      <c r="GE144" s="44"/>
      <c r="GF144" s="44"/>
      <c r="GG144" s="44"/>
      <c r="GH144" s="44"/>
      <c r="GI144" s="44"/>
      <c r="GJ144" s="44"/>
      <c r="GK144" s="44"/>
      <c r="GL144" s="44"/>
      <c r="GM144" s="44"/>
      <c r="GN144" s="44"/>
      <c r="GO144" s="44"/>
      <c r="GP144" s="44"/>
      <c r="GQ144" s="44"/>
      <c r="GR144" s="44"/>
      <c r="GS144" s="44"/>
      <c r="GT144" s="44"/>
      <c r="GU144" s="44"/>
      <c r="GV144" s="44"/>
      <c r="GW144" s="44"/>
      <c r="GX144" s="44"/>
      <c r="GY144" s="44"/>
      <c r="GZ144" s="44"/>
      <c r="HA144" s="44"/>
      <c r="HB144" s="44"/>
      <c r="HC144" s="44"/>
      <c r="HD144" s="44"/>
      <c r="HE144" s="44"/>
      <c r="HF144" s="44"/>
      <c r="HG144" s="44"/>
      <c r="HH144" s="44"/>
      <c r="HI144" s="44"/>
      <c r="HJ144" s="44"/>
    </row>
    <row r="145" spans="1:218" s="24" customFormat="1" ht="15.75" x14ac:dyDescent="0.25">
      <c r="A145" s="23" t="s">
        <v>210</v>
      </c>
      <c r="B145" s="48"/>
      <c r="C145" s="80">
        <v>647819.23600000143</v>
      </c>
      <c r="D145" s="80">
        <v>4449981.1089074649</v>
      </c>
      <c r="E145" s="100">
        <v>3678953.9680000022</v>
      </c>
      <c r="F145" s="111">
        <v>1214169.144000005</v>
      </c>
      <c r="G145" s="98">
        <v>605691.58000001963</v>
      </c>
      <c r="H145" s="100">
        <v>6036000</v>
      </c>
      <c r="I145" s="80">
        <v>3660000</v>
      </c>
      <c r="J145" s="100">
        <v>3268639.9996000528</v>
      </c>
      <c r="K145" s="80">
        <v>4609858.0303999782</v>
      </c>
      <c r="L145" s="100">
        <v>328100.8</v>
      </c>
      <c r="M145" s="80">
        <v>300000</v>
      </c>
      <c r="N145" s="100">
        <v>302786.58599999826</v>
      </c>
      <c r="O145" s="100">
        <v>1037597</v>
      </c>
      <c r="P145" s="80">
        <v>1358498.7920001149</v>
      </c>
      <c r="Q145" s="120">
        <v>33176635</v>
      </c>
      <c r="R145" s="101">
        <v>1057559.7839999953</v>
      </c>
      <c r="S145" s="98">
        <v>3249298.8399999738</v>
      </c>
      <c r="T145" s="80">
        <v>3498009.4759999979</v>
      </c>
      <c r="U145" s="101">
        <f>412297.988000004+758</f>
        <v>413055.98800000403</v>
      </c>
      <c r="V145" s="80">
        <f t="shared" si="44"/>
        <v>72892655.332907602</v>
      </c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  <c r="DJ145" s="44"/>
      <c r="DK145" s="44"/>
      <c r="DL145" s="44"/>
      <c r="DM145" s="44"/>
      <c r="DN145" s="44"/>
      <c r="DO145" s="44"/>
      <c r="DP145" s="44"/>
      <c r="DQ145" s="44"/>
      <c r="DR145" s="44"/>
      <c r="DS145" s="44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4"/>
      <c r="ES145" s="44"/>
      <c r="ET145" s="44"/>
      <c r="EU145" s="44"/>
      <c r="EV145" s="44"/>
      <c r="EW145" s="44"/>
      <c r="EX145" s="44"/>
      <c r="EY145" s="44"/>
      <c r="EZ145" s="44"/>
      <c r="FA145" s="44"/>
      <c r="FB145" s="44"/>
      <c r="FC145" s="44"/>
      <c r="FD145" s="44"/>
      <c r="FE145" s="44"/>
      <c r="FF145" s="44"/>
      <c r="FG145" s="44"/>
      <c r="FH145" s="44"/>
      <c r="FI145" s="44"/>
      <c r="FJ145" s="44"/>
      <c r="FK145" s="44"/>
      <c r="FL145" s="44"/>
      <c r="FM145" s="44"/>
      <c r="FN145" s="44"/>
      <c r="FO145" s="44"/>
      <c r="FP145" s="44"/>
      <c r="FQ145" s="44"/>
      <c r="FR145" s="44"/>
      <c r="FS145" s="44"/>
      <c r="FT145" s="44"/>
      <c r="FU145" s="44"/>
      <c r="FV145" s="44"/>
      <c r="FW145" s="44"/>
      <c r="FX145" s="44"/>
      <c r="FY145" s="44"/>
      <c r="FZ145" s="44"/>
      <c r="GA145" s="44"/>
      <c r="GB145" s="44"/>
      <c r="GC145" s="44"/>
      <c r="GD145" s="44"/>
      <c r="GE145" s="44"/>
      <c r="GF145" s="44"/>
      <c r="GG145" s="44"/>
      <c r="GH145" s="44"/>
      <c r="GI145" s="44"/>
      <c r="GJ145" s="44"/>
      <c r="GK145" s="44"/>
      <c r="GL145" s="44"/>
      <c r="GM145" s="44"/>
      <c r="GN145" s="44"/>
      <c r="GO145" s="44"/>
      <c r="GP145" s="44"/>
      <c r="GQ145" s="44"/>
      <c r="GR145" s="44"/>
      <c r="GS145" s="44"/>
      <c r="GT145" s="44"/>
      <c r="GU145" s="44"/>
      <c r="GV145" s="44"/>
      <c r="GW145" s="44"/>
      <c r="GX145" s="44"/>
      <c r="GY145" s="44"/>
      <c r="GZ145" s="44"/>
      <c r="HA145" s="44"/>
      <c r="HB145" s="44"/>
      <c r="HC145" s="44"/>
      <c r="HD145" s="44"/>
      <c r="HE145" s="44"/>
      <c r="HF145" s="44"/>
      <c r="HG145" s="44"/>
      <c r="HH145" s="44"/>
      <c r="HI145" s="44"/>
      <c r="HJ145" s="44"/>
    </row>
    <row r="146" spans="1:218" s="24" customFormat="1" ht="15.75" x14ac:dyDescent="0.25">
      <c r="A146" s="273" t="s">
        <v>338</v>
      </c>
      <c r="B146" s="274"/>
      <c r="C146" s="80">
        <f>C145+C85+C67+C37+C9</f>
        <v>162602628.236</v>
      </c>
      <c r="D146" s="80">
        <f>D145+D85+D37+D10</f>
        <v>1093395917.1089075</v>
      </c>
      <c r="E146" s="80">
        <f>E145+E85+E81+E76+E55+E37+E12+E11+E10+E9</f>
        <v>923417445.96799994</v>
      </c>
      <c r="F146" s="80">
        <f>F145+F95+F85+F76+F10+F9</f>
        <v>304756455.14399999</v>
      </c>
      <c r="G146" s="97">
        <f>G145+G85+G10+G9</f>
        <v>152028586.58000001</v>
      </c>
      <c r="H146" s="80">
        <f>H145+H76+H67+H55+H85</f>
        <v>1536033786.8619366</v>
      </c>
      <c r="I146" s="80">
        <f>I145+I97+I85</f>
        <v>918660000</v>
      </c>
      <c r="J146" s="80">
        <f>J145+J85</f>
        <v>820428639.99960005</v>
      </c>
      <c r="K146" s="90">
        <f>K145+K143+K97+K88+K85+K81+K76+K55+K37</f>
        <v>1157374365.6303999</v>
      </c>
      <c r="L146" s="80">
        <f>L145+L85+L37+L11</f>
        <v>85628100.799999997</v>
      </c>
      <c r="M146" s="80">
        <f>M145+M85+M37</f>
        <v>75300000</v>
      </c>
      <c r="N146" s="80">
        <f>N10+N37+N55+N67+N76+N81+N85+N95+N143+N145</f>
        <v>76199433.085999995</v>
      </c>
      <c r="O146" s="80">
        <f>O145+O85+O76+O10</f>
        <v>260436790</v>
      </c>
      <c r="P146" s="90">
        <f>P10+P145</f>
        <v>340983196.79200011</v>
      </c>
      <c r="Q146" s="97">
        <f>Q145+Q128+Q114+Q106+Q97+Q85+Q76+Q67+Q55+Q37+Q33+Q12+Q10+Q9+Q81+Q137</f>
        <v>8343435413.8059311</v>
      </c>
      <c r="R146" s="80">
        <f>R145+R85+R12+R10</f>
        <v>265447505.78399998</v>
      </c>
      <c r="S146" s="98">
        <f>+S145+S97+S85+S10+S9</f>
        <v>815574008.83999991</v>
      </c>
      <c r="T146" s="80">
        <f>T145+T85+T55+T37+T12+T10+T9</f>
        <v>878000378.47599995</v>
      </c>
      <c r="U146" s="80">
        <f>U145+U85+U10</f>
        <v>103487552.98800001</v>
      </c>
      <c r="V146" s="80">
        <f t="shared" si="44"/>
        <v>18313190206.100777</v>
      </c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4"/>
      <c r="DC146" s="44"/>
      <c r="DD146" s="44"/>
      <c r="DE146" s="44"/>
      <c r="DF146" s="44"/>
      <c r="DG146" s="44"/>
      <c r="DH146" s="44"/>
      <c r="DI146" s="44"/>
      <c r="DJ146" s="44"/>
      <c r="DK146" s="44"/>
      <c r="DL146" s="44"/>
      <c r="DM146" s="44"/>
      <c r="DN146" s="44"/>
      <c r="DO146" s="44"/>
      <c r="DP146" s="44"/>
      <c r="DQ146" s="44"/>
      <c r="DR146" s="44"/>
      <c r="DS146" s="44"/>
      <c r="DT146" s="44"/>
      <c r="DU146" s="44"/>
      <c r="DV146" s="44"/>
      <c r="DW146" s="44"/>
      <c r="DX146" s="44"/>
      <c r="DY146" s="44"/>
      <c r="DZ146" s="44"/>
      <c r="EA146" s="44"/>
      <c r="EB146" s="44"/>
      <c r="EC146" s="44"/>
      <c r="ED146" s="44"/>
      <c r="EE146" s="44"/>
      <c r="EF146" s="44"/>
      <c r="EG146" s="44"/>
      <c r="EH146" s="44"/>
      <c r="EI146" s="44"/>
      <c r="EJ146" s="44"/>
      <c r="EK146" s="44"/>
      <c r="EL146" s="44"/>
      <c r="EM146" s="44"/>
      <c r="EN146" s="44"/>
      <c r="EO146" s="44"/>
      <c r="EP146" s="44"/>
      <c r="EQ146" s="44"/>
      <c r="ER146" s="44"/>
      <c r="ES146" s="44"/>
      <c r="ET146" s="44"/>
      <c r="EU146" s="44"/>
      <c r="EV146" s="44"/>
      <c r="EW146" s="44"/>
      <c r="EX146" s="44"/>
      <c r="EY146" s="44"/>
      <c r="EZ146" s="44"/>
      <c r="FA146" s="44"/>
      <c r="FB146" s="44"/>
      <c r="FC146" s="44"/>
      <c r="FD146" s="44"/>
      <c r="FE146" s="44"/>
      <c r="FF146" s="44"/>
      <c r="FG146" s="44"/>
      <c r="FH146" s="44"/>
      <c r="FI146" s="44"/>
      <c r="FJ146" s="44"/>
      <c r="FK146" s="44"/>
      <c r="FL146" s="44"/>
      <c r="FM146" s="44"/>
      <c r="FN146" s="44"/>
      <c r="FO146" s="44"/>
      <c r="FP146" s="44"/>
      <c r="FQ146" s="44"/>
      <c r="FR146" s="44"/>
      <c r="FS146" s="44"/>
      <c r="FT146" s="44"/>
      <c r="FU146" s="44"/>
      <c r="FV146" s="44"/>
      <c r="FW146" s="44"/>
      <c r="FX146" s="44"/>
      <c r="FY146" s="44"/>
      <c r="FZ146" s="44"/>
      <c r="GA146" s="44"/>
      <c r="GB146" s="44"/>
      <c r="GC146" s="44"/>
      <c r="GD146" s="44"/>
      <c r="GE146" s="44"/>
      <c r="GF146" s="44"/>
      <c r="GG146" s="44"/>
      <c r="GH146" s="44"/>
      <c r="GI146" s="44"/>
      <c r="GJ146" s="44"/>
      <c r="GK146" s="44"/>
      <c r="GL146" s="44"/>
      <c r="GM146" s="44"/>
      <c r="GN146" s="44"/>
      <c r="GO146" s="44"/>
      <c r="GP146" s="44"/>
      <c r="GQ146" s="44"/>
      <c r="GR146" s="44"/>
      <c r="GS146" s="44"/>
      <c r="GT146" s="44"/>
      <c r="GU146" s="44"/>
      <c r="GV146" s="44"/>
      <c r="GW146" s="44"/>
      <c r="GX146" s="44"/>
      <c r="GY146" s="44"/>
      <c r="GZ146" s="44"/>
      <c r="HA146" s="44"/>
      <c r="HB146" s="44"/>
      <c r="HC146" s="44"/>
      <c r="HD146" s="44"/>
      <c r="HE146" s="44"/>
      <c r="HF146" s="44"/>
      <c r="HG146" s="44"/>
      <c r="HH146" s="44"/>
      <c r="HI146" s="44"/>
      <c r="HJ146" s="44"/>
    </row>
    <row r="148" spans="1:218" ht="15.75" x14ac:dyDescent="0.25">
      <c r="B148" s="54"/>
    </row>
    <row r="149" spans="1:218" ht="15.75" hidden="1" x14ac:dyDescent="0.25">
      <c r="B149" s="54"/>
      <c r="C149" s="100">
        <v>647819.23600000143</v>
      </c>
      <c r="D149" s="100"/>
      <c r="E149" s="100">
        <v>0</v>
      </c>
      <c r="F149" s="111">
        <v>1214169</v>
      </c>
      <c r="G149" s="98">
        <v>605691.58000001963</v>
      </c>
      <c r="H149" s="100">
        <v>6036000</v>
      </c>
      <c r="I149" s="100">
        <v>3660000</v>
      </c>
      <c r="J149" s="100">
        <v>1395209</v>
      </c>
      <c r="K149" s="100">
        <v>4609858.0303999782</v>
      </c>
      <c r="L149" s="100">
        <v>328100.8</v>
      </c>
      <c r="M149" s="100">
        <v>300000</v>
      </c>
      <c r="N149" s="100">
        <v>0</v>
      </c>
      <c r="O149" s="100"/>
      <c r="P149" s="100"/>
      <c r="Q149" s="120"/>
      <c r="R149" s="101"/>
      <c r="S149" s="98"/>
      <c r="T149" s="100"/>
      <c r="U149" s="101"/>
      <c r="V149" s="100">
        <v>64917845.683624528</v>
      </c>
    </row>
    <row r="150" spans="1:218" ht="15.75" hidden="1" x14ac:dyDescent="0.25">
      <c r="B150" s="54"/>
      <c r="C150" s="100">
        <v>162602628.236</v>
      </c>
      <c r="D150" s="100"/>
      <c r="E150" s="100">
        <v>0</v>
      </c>
      <c r="F150" s="100">
        <v>304756455</v>
      </c>
      <c r="G150" s="132">
        <v>152028586.58000001</v>
      </c>
      <c r="H150" s="100">
        <v>1515036000</v>
      </c>
      <c r="I150" s="100">
        <v>918660000</v>
      </c>
      <c r="J150" s="100">
        <v>818555209</v>
      </c>
      <c r="K150" s="133">
        <v>1157374365.6303999</v>
      </c>
      <c r="L150" s="100">
        <v>85628100.799999997</v>
      </c>
      <c r="M150" s="100">
        <v>75300000</v>
      </c>
      <c r="N150" s="100">
        <v>0</v>
      </c>
      <c r="O150" s="100"/>
      <c r="P150" s="133"/>
      <c r="Q150" s="132"/>
      <c r="R150" s="100"/>
      <c r="S150" s="98"/>
      <c r="T150" s="100"/>
      <c r="U150" s="100"/>
      <c r="V150" s="100">
        <v>17184711795.589558</v>
      </c>
    </row>
    <row r="151" spans="1:218" hidden="1" x14ac:dyDescent="0.2">
      <c r="E151" s="134"/>
      <c r="J151" s="134"/>
      <c r="Q151" s="135"/>
    </row>
    <row r="152" spans="1:218" hidden="1" x14ac:dyDescent="0.2"/>
  </sheetData>
  <sheetProtection password="B4B1" sheet="1" objects="1" scenarios="1" selectLockedCells="1" selectUnlockedCells="1"/>
  <mergeCells count="6">
    <mergeCell ref="A146:B146"/>
    <mergeCell ref="V7:V8"/>
    <mergeCell ref="A1:E1"/>
    <mergeCell ref="A2:E2"/>
    <mergeCell ref="A3:E3"/>
    <mergeCell ref="A5:E5"/>
  </mergeCells>
  <phoneticPr fontId="26" type="noConversion"/>
  <pageMargins left="0.23622047244094491" right="0.22" top="0.55118110236220474" bottom="0.43307086614173229" header="0.31496062992125984" footer="0.31496062992125984"/>
  <pageSetup paperSize="14" scale="70" fitToWidth="3" fitToHeight="30" orientation="landscape" horizontalDpi="355" verticalDpi="355" r:id="rId1"/>
  <rowBreaks count="1" manualBreakCount="1">
    <brk id="62" max="16383" man="1"/>
  </rowBreaks>
  <colBreaks count="1" manualBreakCount="1">
    <brk id="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K28"/>
  <sheetViews>
    <sheetView showGridLine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baseColWidth="10" defaultColWidth="0" defaultRowHeight="47.25" customHeight="1" x14ac:dyDescent="0.25"/>
  <cols>
    <col min="1" max="1" width="45.7109375" style="243" customWidth="1"/>
    <col min="2" max="2" width="22.85546875" style="244" customWidth="1"/>
    <col min="3" max="3" width="55.28515625" style="244" customWidth="1"/>
    <col min="4" max="4" width="19" style="244" customWidth="1"/>
    <col min="5" max="5" width="24.140625" style="245" bestFit="1" customWidth="1"/>
    <col min="6" max="6" width="22.42578125" style="245" hidden="1" customWidth="1"/>
    <col min="7" max="7" width="20" style="246" hidden="1" customWidth="1"/>
    <col min="8" max="8" width="23.7109375" style="245" bestFit="1" customWidth="1"/>
    <col min="9" max="9" width="22.42578125" style="245" hidden="1" customWidth="1"/>
    <col min="10" max="10" width="20" style="245" hidden="1" customWidth="1"/>
    <col min="11" max="11" width="30.140625" style="245" customWidth="1"/>
    <col min="12" max="12" width="20" style="245" hidden="1" customWidth="1"/>
    <col min="13" max="13" width="8" style="245" hidden="1" customWidth="1"/>
    <col min="14" max="14" width="23.85546875" style="245" customWidth="1"/>
    <col min="15" max="16" width="21.42578125" style="245" hidden="1" customWidth="1"/>
    <col min="17" max="17" width="21.7109375" style="245" customWidth="1"/>
    <col min="18" max="19" width="20" style="245" hidden="1" customWidth="1"/>
    <col min="20" max="20" width="22.42578125" style="245" customWidth="1"/>
    <col min="21" max="22" width="20" style="245" hidden="1" customWidth="1"/>
    <col min="23" max="23" width="22.42578125" style="245" customWidth="1"/>
    <col min="24" max="24" width="20" style="245" hidden="1" customWidth="1"/>
    <col min="25" max="25" width="2.85546875" style="245" hidden="1" customWidth="1"/>
    <col min="26" max="26" width="24.5703125" style="245" customWidth="1"/>
    <col min="27" max="28" width="20" style="245" hidden="1" customWidth="1"/>
    <col min="29" max="29" width="20" style="245" customWidth="1"/>
    <col min="30" max="31" width="20" style="245" hidden="1" customWidth="1"/>
    <col min="32" max="32" width="25.7109375" style="245" customWidth="1"/>
    <col min="33" max="34" width="22.140625" style="246" hidden="1" customWidth="1"/>
    <col min="35" max="35" width="20" style="245" customWidth="1"/>
    <col min="36" max="37" width="20" style="245" hidden="1" customWidth="1"/>
    <col min="38" max="38" width="24.7109375" style="245" customWidth="1"/>
    <col min="39" max="40" width="24.7109375" style="245" hidden="1" customWidth="1"/>
    <col min="41" max="41" width="23.5703125" style="245" customWidth="1"/>
    <col min="42" max="43" width="23.5703125" style="245" hidden="1" customWidth="1"/>
    <col min="44" max="44" width="20" style="245" customWidth="1"/>
    <col min="45" max="46" width="20" style="245" hidden="1" customWidth="1"/>
    <col min="47" max="47" width="24.85546875" style="245" customWidth="1"/>
    <col min="48" max="49" width="20" style="245" hidden="1" customWidth="1"/>
    <col min="50" max="50" width="24.85546875" style="245" customWidth="1"/>
    <col min="51" max="52" width="24.85546875" style="245" hidden="1" customWidth="1"/>
    <col min="53" max="53" width="19.42578125" style="245" customWidth="1"/>
    <col min="54" max="54" width="24.85546875" style="245" customWidth="1"/>
    <col min="55" max="55" width="27.28515625" style="244" customWidth="1"/>
    <col min="56" max="56" width="34.5703125" style="237" customWidth="1"/>
    <col min="57" max="57" width="11.42578125" style="237" hidden="1" customWidth="1"/>
    <col min="58" max="219" width="0" style="237" hidden="1" customWidth="1"/>
    <col min="220" max="16384" width="11.42578125" style="237" hidden="1"/>
  </cols>
  <sheetData>
    <row r="1" spans="1:56" s="206" customFormat="1" ht="35.25" customHeight="1" x14ac:dyDescent="0.3">
      <c r="A1" s="293" t="s">
        <v>231</v>
      </c>
      <c r="B1" s="293"/>
      <c r="C1" s="293"/>
      <c r="D1" s="293"/>
      <c r="E1" s="293"/>
      <c r="F1" s="202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5"/>
      <c r="BD1" s="204"/>
    </row>
    <row r="2" spans="1:56" s="204" customFormat="1" ht="28.5" customHeight="1" x14ac:dyDescent="0.25">
      <c r="A2" s="294" t="s">
        <v>335</v>
      </c>
      <c r="B2" s="294"/>
      <c r="C2" s="294"/>
      <c r="D2" s="294"/>
      <c r="E2" s="294"/>
      <c r="F2" s="207"/>
      <c r="G2" s="208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</row>
    <row r="3" spans="1:56" s="204" customFormat="1" ht="29.25" customHeight="1" x14ac:dyDescent="0.3">
      <c r="A3" s="293" t="s">
        <v>330</v>
      </c>
      <c r="B3" s="293"/>
      <c r="C3" s="293"/>
      <c r="D3" s="293"/>
      <c r="E3" s="293"/>
      <c r="F3" s="293"/>
      <c r="G3" s="208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9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</row>
    <row r="4" spans="1:56" s="206" customFormat="1" ht="20.25" x14ac:dyDescent="0.3">
      <c r="A4" s="18"/>
      <c r="B4" s="41"/>
      <c r="C4" s="210"/>
      <c r="D4" s="210"/>
      <c r="E4" s="295"/>
      <c r="F4" s="295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3"/>
      <c r="X4" s="203"/>
      <c r="Y4" s="203"/>
      <c r="Z4" s="208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5"/>
      <c r="BD4" s="204"/>
    </row>
    <row r="5" spans="1:56" s="204" customFormat="1" ht="19.5" customHeight="1" x14ac:dyDescent="0.3">
      <c r="A5" s="293" t="s">
        <v>403</v>
      </c>
      <c r="B5" s="293"/>
      <c r="C5" s="293"/>
      <c r="D5" s="293"/>
      <c r="E5" s="293"/>
      <c r="F5" s="293"/>
      <c r="G5" s="211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8"/>
      <c r="X5" s="208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</row>
    <row r="6" spans="1:56" s="204" customFormat="1" ht="19.5" customHeight="1" x14ac:dyDescent="0.3">
      <c r="A6" s="212"/>
      <c r="B6" s="212"/>
      <c r="C6" s="212"/>
      <c r="D6" s="212"/>
      <c r="E6" s="213"/>
      <c r="F6" s="213"/>
      <c r="G6" s="211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8"/>
      <c r="X6" s="208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</row>
    <row r="7" spans="1:56" s="216" customFormat="1" ht="47.25" customHeight="1" thickBot="1" x14ac:dyDescent="0.3">
      <c r="A7" s="214" t="s">
        <v>361</v>
      </c>
      <c r="B7" s="214" t="s">
        <v>311</v>
      </c>
      <c r="C7" s="214" t="s">
        <v>312</v>
      </c>
      <c r="D7" s="214"/>
      <c r="E7" s="214" t="s">
        <v>313</v>
      </c>
      <c r="F7" s="214" t="s">
        <v>314</v>
      </c>
      <c r="G7" s="214" t="s">
        <v>315</v>
      </c>
      <c r="H7" s="214" t="s">
        <v>316</v>
      </c>
      <c r="I7" s="214" t="s">
        <v>317</v>
      </c>
      <c r="J7" s="214" t="s">
        <v>315</v>
      </c>
      <c r="K7" s="214" t="s">
        <v>318</v>
      </c>
      <c r="L7" s="214" t="s">
        <v>314</v>
      </c>
      <c r="M7" s="214" t="s">
        <v>315</v>
      </c>
      <c r="N7" s="214" t="s">
        <v>101</v>
      </c>
      <c r="O7" s="214" t="s">
        <v>314</v>
      </c>
      <c r="P7" s="214" t="s">
        <v>315</v>
      </c>
      <c r="Q7" s="214" t="s">
        <v>174</v>
      </c>
      <c r="R7" s="214" t="s">
        <v>314</v>
      </c>
      <c r="S7" s="214" t="s">
        <v>315</v>
      </c>
      <c r="T7" s="214" t="s">
        <v>105</v>
      </c>
      <c r="U7" s="214" t="s">
        <v>314</v>
      </c>
      <c r="V7" s="214" t="s">
        <v>315</v>
      </c>
      <c r="W7" s="214" t="s">
        <v>319</v>
      </c>
      <c r="X7" s="214" t="s">
        <v>314</v>
      </c>
      <c r="Y7" s="214" t="s">
        <v>315</v>
      </c>
      <c r="Z7" s="214" t="s">
        <v>21</v>
      </c>
      <c r="AA7" s="214" t="s">
        <v>314</v>
      </c>
      <c r="AB7" s="214" t="s">
        <v>315</v>
      </c>
      <c r="AC7" s="214" t="s">
        <v>61</v>
      </c>
      <c r="AD7" s="214" t="s">
        <v>314</v>
      </c>
      <c r="AE7" s="214" t="s">
        <v>315</v>
      </c>
      <c r="AF7" s="214" t="s">
        <v>320</v>
      </c>
      <c r="AG7" s="215" t="s">
        <v>314</v>
      </c>
      <c r="AH7" s="214" t="s">
        <v>315</v>
      </c>
      <c r="AI7" s="214" t="s">
        <v>143</v>
      </c>
      <c r="AJ7" s="214" t="s">
        <v>314</v>
      </c>
      <c r="AK7" s="214" t="s">
        <v>315</v>
      </c>
      <c r="AL7" s="214" t="s">
        <v>58</v>
      </c>
      <c r="AM7" s="214" t="s">
        <v>314</v>
      </c>
      <c r="AN7" s="214" t="s">
        <v>315</v>
      </c>
      <c r="AO7" s="214" t="s">
        <v>321</v>
      </c>
      <c r="AP7" s="214" t="s">
        <v>314</v>
      </c>
      <c r="AQ7" s="214" t="s">
        <v>315</v>
      </c>
      <c r="AR7" s="214" t="s">
        <v>181</v>
      </c>
      <c r="AS7" s="214" t="s">
        <v>314</v>
      </c>
      <c r="AT7" s="214" t="s">
        <v>315</v>
      </c>
      <c r="AU7" s="214" t="s">
        <v>322</v>
      </c>
      <c r="AV7" s="214" t="s">
        <v>314</v>
      </c>
      <c r="AW7" s="214" t="s">
        <v>315</v>
      </c>
      <c r="AX7" s="214" t="s">
        <v>227</v>
      </c>
      <c r="AY7" s="214" t="s">
        <v>314</v>
      </c>
      <c r="AZ7" s="214" t="s">
        <v>315</v>
      </c>
      <c r="BA7" s="214" t="s">
        <v>148</v>
      </c>
      <c r="BB7" s="214" t="s">
        <v>210</v>
      </c>
      <c r="BC7" s="214" t="s">
        <v>323</v>
      </c>
      <c r="BD7" s="214" t="s">
        <v>214</v>
      </c>
    </row>
    <row r="8" spans="1:56" s="113" customFormat="1" ht="65.25" customHeight="1" thickBot="1" x14ac:dyDescent="0.3">
      <c r="A8" s="217" t="s">
        <v>276</v>
      </c>
      <c r="B8" s="143" t="s">
        <v>346</v>
      </c>
      <c r="C8" s="218" t="s">
        <v>331</v>
      </c>
      <c r="D8" s="218" t="s">
        <v>324</v>
      </c>
      <c r="E8" s="219">
        <v>0</v>
      </c>
      <c r="F8" s="219" t="s">
        <v>212</v>
      </c>
      <c r="G8" s="220" t="s">
        <v>277</v>
      </c>
      <c r="H8" s="219">
        <v>0</v>
      </c>
      <c r="I8" s="219"/>
      <c r="J8" s="219"/>
      <c r="K8" s="219">
        <v>2476000000</v>
      </c>
      <c r="L8" s="219"/>
      <c r="M8" s="219"/>
      <c r="N8" s="219">
        <v>0</v>
      </c>
      <c r="O8" s="219"/>
      <c r="P8" s="219"/>
      <c r="Q8" s="219">
        <v>0</v>
      </c>
      <c r="R8" s="219"/>
      <c r="S8" s="219"/>
      <c r="T8" s="219">
        <v>0</v>
      </c>
      <c r="U8" s="219"/>
      <c r="V8" s="219"/>
      <c r="W8" s="219">
        <v>0</v>
      </c>
      <c r="X8" s="219"/>
      <c r="Y8" s="219"/>
      <c r="Z8" s="219">
        <v>0</v>
      </c>
      <c r="AA8" s="219"/>
      <c r="AB8" s="219"/>
      <c r="AC8" s="219">
        <v>0</v>
      </c>
      <c r="AD8" s="219"/>
      <c r="AE8" s="219"/>
      <c r="AF8" s="219">
        <v>24000000</v>
      </c>
      <c r="AG8" s="219"/>
      <c r="AH8" s="219"/>
      <c r="AI8" s="219">
        <v>0</v>
      </c>
      <c r="AJ8" s="219"/>
      <c r="AK8" s="219"/>
      <c r="AL8" s="219">
        <v>0</v>
      </c>
      <c r="AM8" s="219"/>
      <c r="AN8" s="219"/>
      <c r="AO8" s="219">
        <v>0</v>
      </c>
      <c r="AP8" s="219"/>
      <c r="AQ8" s="219"/>
      <c r="AR8" s="219">
        <v>0</v>
      </c>
      <c r="AS8" s="219"/>
      <c r="AT8" s="219"/>
      <c r="AU8" s="219">
        <v>0</v>
      </c>
      <c r="AV8" s="219"/>
      <c r="AW8" s="219"/>
      <c r="AX8" s="219">
        <v>0</v>
      </c>
      <c r="AY8" s="219"/>
      <c r="AZ8" s="219"/>
      <c r="BA8" s="219">
        <v>0</v>
      </c>
      <c r="BB8" s="219">
        <v>0</v>
      </c>
      <c r="BC8" s="152">
        <f t="shared" ref="BC8" si="0">SUM(E8:BB8)</f>
        <v>2500000000</v>
      </c>
      <c r="BD8" s="221">
        <f>BC8</f>
        <v>2500000000</v>
      </c>
    </row>
    <row r="9" spans="1:56" s="113" customFormat="1" ht="45.75" customHeight="1" x14ac:dyDescent="0.25">
      <c r="A9" s="280" t="s">
        <v>278</v>
      </c>
      <c r="B9" s="144" t="s">
        <v>347</v>
      </c>
      <c r="C9" s="145" t="s">
        <v>332</v>
      </c>
      <c r="D9" s="145" t="s">
        <v>325</v>
      </c>
      <c r="E9" s="222">
        <v>0</v>
      </c>
      <c r="F9" s="222" t="s">
        <v>279</v>
      </c>
      <c r="G9" s="223"/>
      <c r="H9" s="222">
        <v>0</v>
      </c>
      <c r="I9" s="222"/>
      <c r="J9" s="222"/>
      <c r="K9" s="222">
        <v>1549900000</v>
      </c>
      <c r="L9" s="222"/>
      <c r="M9" s="222"/>
      <c r="N9" s="222">
        <v>0</v>
      </c>
      <c r="O9" s="222">
        <v>0</v>
      </c>
      <c r="P9" s="222">
        <v>0</v>
      </c>
      <c r="Q9" s="222">
        <v>0</v>
      </c>
      <c r="R9" s="222">
        <v>0</v>
      </c>
      <c r="S9" s="222">
        <v>0</v>
      </c>
      <c r="T9" s="222">
        <v>0</v>
      </c>
      <c r="U9" s="222">
        <v>0</v>
      </c>
      <c r="V9" s="222">
        <v>0</v>
      </c>
      <c r="W9" s="222">
        <v>0</v>
      </c>
      <c r="X9" s="222">
        <v>0</v>
      </c>
      <c r="Y9" s="222">
        <v>0</v>
      </c>
      <c r="Z9" s="222">
        <v>0</v>
      </c>
      <c r="AA9" s="222">
        <v>0</v>
      </c>
      <c r="AB9" s="222">
        <v>0</v>
      </c>
      <c r="AC9" s="222">
        <v>0</v>
      </c>
      <c r="AD9" s="222">
        <v>0</v>
      </c>
      <c r="AE9" s="222">
        <v>0</v>
      </c>
      <c r="AF9" s="222">
        <v>0</v>
      </c>
      <c r="AG9" s="222">
        <v>0</v>
      </c>
      <c r="AH9" s="222">
        <v>0</v>
      </c>
      <c r="AI9" s="222">
        <v>0</v>
      </c>
      <c r="AJ9" s="222">
        <v>0</v>
      </c>
      <c r="AK9" s="222">
        <v>0</v>
      </c>
      <c r="AL9" s="222">
        <v>0</v>
      </c>
      <c r="AM9" s="222">
        <v>0</v>
      </c>
      <c r="AN9" s="222">
        <v>0</v>
      </c>
      <c r="AO9" s="222">
        <v>0</v>
      </c>
      <c r="AP9" s="222">
        <v>0</v>
      </c>
      <c r="AQ9" s="222">
        <v>0</v>
      </c>
      <c r="AR9" s="222">
        <v>0</v>
      </c>
      <c r="AS9" s="222">
        <v>0</v>
      </c>
      <c r="AT9" s="222">
        <v>0</v>
      </c>
      <c r="AU9" s="222">
        <v>0</v>
      </c>
      <c r="AV9" s="222">
        <v>0</v>
      </c>
      <c r="AW9" s="222">
        <v>0</v>
      </c>
      <c r="AX9" s="222">
        <v>0</v>
      </c>
      <c r="AY9" s="222">
        <v>0</v>
      </c>
      <c r="AZ9" s="222">
        <v>0</v>
      </c>
      <c r="BA9" s="222">
        <v>0</v>
      </c>
      <c r="BB9" s="222">
        <v>0</v>
      </c>
      <c r="BC9" s="222">
        <f>SUM(E9:BB9)</f>
        <v>1549900000</v>
      </c>
      <c r="BD9" s="288">
        <f>SUM(BC9:BC10)</f>
        <v>1600000000</v>
      </c>
    </row>
    <row r="10" spans="1:56" s="113" customFormat="1" ht="41.25" customHeight="1" thickBot="1" x14ac:dyDescent="0.3">
      <c r="A10" s="281"/>
      <c r="B10" s="146" t="s">
        <v>348</v>
      </c>
      <c r="C10" s="147" t="s">
        <v>339</v>
      </c>
      <c r="D10" s="224" t="s">
        <v>325</v>
      </c>
      <c r="E10" s="147">
        <v>50100000</v>
      </c>
      <c r="F10" s="147" t="s">
        <v>279</v>
      </c>
      <c r="G10" s="225"/>
      <c r="H10" s="147">
        <v>0</v>
      </c>
      <c r="I10" s="147"/>
      <c r="J10" s="147"/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f t="shared" ref="BC10" si="1">SUM(E10:BB10)</f>
        <v>50100000</v>
      </c>
      <c r="BD10" s="290"/>
    </row>
    <row r="11" spans="1:56" s="112" customFormat="1" ht="36.75" customHeight="1" thickBot="1" x14ac:dyDescent="0.3">
      <c r="A11" s="282" t="s">
        <v>280</v>
      </c>
      <c r="B11" s="148" t="s">
        <v>349</v>
      </c>
      <c r="C11" s="149" t="s">
        <v>333</v>
      </c>
      <c r="D11" s="149" t="s">
        <v>326</v>
      </c>
      <c r="E11" s="150">
        <v>60000000</v>
      </c>
      <c r="F11" s="150" t="s">
        <v>243</v>
      </c>
      <c r="G11" s="151"/>
      <c r="H11" s="150">
        <v>132867852</v>
      </c>
      <c r="I11" s="150"/>
      <c r="J11" s="150"/>
      <c r="K11" s="150">
        <v>0</v>
      </c>
      <c r="L11" s="150"/>
      <c r="M11" s="150"/>
      <c r="N11" s="150">
        <v>0</v>
      </c>
      <c r="O11" s="150"/>
      <c r="P11" s="150"/>
      <c r="Q11" s="150">
        <v>0</v>
      </c>
      <c r="R11" s="150"/>
      <c r="S11" s="150"/>
      <c r="T11" s="150">
        <v>13000000</v>
      </c>
      <c r="U11" s="150"/>
      <c r="V11" s="150"/>
      <c r="W11" s="150">
        <v>0</v>
      </c>
      <c r="X11" s="150"/>
      <c r="Y11" s="150"/>
      <c r="Z11" s="150">
        <v>0</v>
      </c>
      <c r="AA11" s="150"/>
      <c r="AB11" s="150"/>
      <c r="AC11" s="150">
        <v>0</v>
      </c>
      <c r="AD11" s="150"/>
      <c r="AE11" s="150"/>
      <c r="AF11" s="150">
        <v>0</v>
      </c>
      <c r="AG11" s="150"/>
      <c r="AH11" s="150"/>
      <c r="AI11" s="150">
        <v>13132148</v>
      </c>
      <c r="AJ11" s="150"/>
      <c r="AK11" s="150"/>
      <c r="AL11" s="150">
        <v>0</v>
      </c>
      <c r="AM11" s="150"/>
      <c r="AN11" s="150"/>
      <c r="AO11" s="150">
        <v>0</v>
      </c>
      <c r="AP11" s="150"/>
      <c r="AQ11" s="150"/>
      <c r="AR11" s="150">
        <v>0</v>
      </c>
      <c r="AS11" s="150"/>
      <c r="AT11" s="150"/>
      <c r="AU11" s="150">
        <v>50000000</v>
      </c>
      <c r="AV11" s="150"/>
      <c r="AW11" s="150"/>
      <c r="AX11" s="150">
        <v>0</v>
      </c>
      <c r="AY11" s="150"/>
      <c r="AZ11" s="150"/>
      <c r="BA11" s="150">
        <v>0</v>
      </c>
      <c r="BB11" s="150">
        <v>0</v>
      </c>
      <c r="BC11" s="152">
        <f>SUM(E11:BB11)</f>
        <v>269000000</v>
      </c>
      <c r="BD11" s="286">
        <f>BC11+BC12</f>
        <v>300000000</v>
      </c>
    </row>
    <row r="12" spans="1:56" s="112" customFormat="1" ht="29.25" customHeight="1" thickBot="1" x14ac:dyDescent="0.3">
      <c r="A12" s="283"/>
      <c r="B12" s="153" t="s">
        <v>350</v>
      </c>
      <c r="C12" s="154" t="s">
        <v>334</v>
      </c>
      <c r="D12" s="154" t="s">
        <v>326</v>
      </c>
      <c r="E12" s="150">
        <v>0</v>
      </c>
      <c r="F12" s="150" t="s">
        <v>243</v>
      </c>
      <c r="G12" s="151"/>
      <c r="H12" s="150">
        <v>0</v>
      </c>
      <c r="I12" s="150"/>
      <c r="J12" s="150"/>
      <c r="K12" s="150">
        <v>0</v>
      </c>
      <c r="L12" s="150"/>
      <c r="M12" s="150"/>
      <c r="N12" s="150">
        <v>0</v>
      </c>
      <c r="O12" s="150"/>
      <c r="P12" s="150"/>
      <c r="Q12" s="150">
        <v>0</v>
      </c>
      <c r="R12" s="150"/>
      <c r="S12" s="150"/>
      <c r="T12" s="150">
        <v>0</v>
      </c>
      <c r="U12" s="150"/>
      <c r="V12" s="150"/>
      <c r="W12" s="150">
        <v>0</v>
      </c>
      <c r="X12" s="150"/>
      <c r="Y12" s="150"/>
      <c r="Z12" s="150">
        <v>0</v>
      </c>
      <c r="AA12" s="150"/>
      <c r="AB12" s="150"/>
      <c r="AC12" s="150">
        <v>0</v>
      </c>
      <c r="AD12" s="150"/>
      <c r="AE12" s="150"/>
      <c r="AF12" s="150">
        <v>31000000</v>
      </c>
      <c r="AG12" s="150"/>
      <c r="AH12" s="150"/>
      <c r="AI12" s="150">
        <v>0</v>
      </c>
      <c r="AJ12" s="150"/>
      <c r="AK12" s="150"/>
      <c r="AL12" s="150">
        <v>0</v>
      </c>
      <c r="AM12" s="150"/>
      <c r="AN12" s="150"/>
      <c r="AO12" s="150">
        <v>0</v>
      </c>
      <c r="AP12" s="150"/>
      <c r="AQ12" s="150"/>
      <c r="AR12" s="150">
        <v>0</v>
      </c>
      <c r="AS12" s="150"/>
      <c r="AT12" s="150"/>
      <c r="AU12" s="150">
        <v>0</v>
      </c>
      <c r="AV12" s="150"/>
      <c r="AW12" s="150"/>
      <c r="AX12" s="150">
        <v>0</v>
      </c>
      <c r="AY12" s="150"/>
      <c r="AZ12" s="150"/>
      <c r="BA12" s="150">
        <v>0</v>
      </c>
      <c r="BB12" s="150">
        <v>0</v>
      </c>
      <c r="BC12" s="155">
        <f>SUM(E12:BB12)</f>
        <v>31000000</v>
      </c>
      <c r="BD12" s="287"/>
    </row>
    <row r="13" spans="1:56" s="114" customFormat="1" ht="29.25" customHeight="1" x14ac:dyDescent="0.25">
      <c r="A13" s="280" t="s">
        <v>281</v>
      </c>
      <c r="B13" s="156" t="s">
        <v>302</v>
      </c>
      <c r="C13" s="226" t="s">
        <v>282</v>
      </c>
      <c r="D13" s="226" t="s">
        <v>327</v>
      </c>
      <c r="E13" s="157">
        <v>535000000</v>
      </c>
      <c r="F13" s="157" t="s">
        <v>308</v>
      </c>
      <c r="G13" s="227"/>
      <c r="H13" s="157">
        <v>0</v>
      </c>
      <c r="I13" s="157"/>
      <c r="J13" s="157"/>
      <c r="K13" s="157">
        <v>55000000</v>
      </c>
      <c r="L13" s="157"/>
      <c r="M13" s="157"/>
      <c r="N13" s="157">
        <v>0</v>
      </c>
      <c r="O13" s="157"/>
      <c r="P13" s="157"/>
      <c r="Q13" s="157">
        <v>0</v>
      </c>
      <c r="R13" s="157"/>
      <c r="S13" s="157"/>
      <c r="T13" s="157"/>
      <c r="U13" s="157"/>
      <c r="V13" s="157"/>
      <c r="W13" s="157">
        <v>0</v>
      </c>
      <c r="X13" s="157"/>
      <c r="Y13" s="157"/>
      <c r="Z13" s="157">
        <v>0</v>
      </c>
      <c r="AA13" s="157"/>
      <c r="AB13" s="157"/>
      <c r="AC13" s="157">
        <v>0</v>
      </c>
      <c r="AD13" s="157"/>
      <c r="AE13" s="157"/>
      <c r="AF13" s="157">
        <v>0</v>
      </c>
      <c r="AG13" s="157"/>
      <c r="AH13" s="157"/>
      <c r="AI13" s="157">
        <v>40000000</v>
      </c>
      <c r="AJ13" s="157"/>
      <c r="AK13" s="157"/>
      <c r="AL13" s="157">
        <v>0</v>
      </c>
      <c r="AM13" s="157"/>
      <c r="AN13" s="157"/>
      <c r="AO13" s="157">
        <v>0</v>
      </c>
      <c r="AP13" s="157"/>
      <c r="AQ13" s="157"/>
      <c r="AR13" s="157">
        <v>0</v>
      </c>
      <c r="AS13" s="157"/>
      <c r="AT13" s="157"/>
      <c r="AU13" s="157">
        <v>0</v>
      </c>
      <c r="AV13" s="157"/>
      <c r="AW13" s="157"/>
      <c r="AX13" s="157">
        <v>0</v>
      </c>
      <c r="AY13" s="157"/>
      <c r="AZ13" s="157"/>
      <c r="BA13" s="157">
        <v>0</v>
      </c>
      <c r="BB13" s="157">
        <v>0</v>
      </c>
      <c r="BC13" s="157">
        <f t="shared" ref="BC13:BC15" si="2">SUM(E13:BB13)</f>
        <v>630000000</v>
      </c>
      <c r="BD13" s="288">
        <f>BC13+BC14+BC15</f>
        <v>3900000000</v>
      </c>
    </row>
    <row r="14" spans="1:56" s="114" customFormat="1" ht="29.25" customHeight="1" x14ac:dyDescent="0.2">
      <c r="A14" s="284"/>
      <c r="B14" s="158" t="s">
        <v>290</v>
      </c>
      <c r="C14" s="159" t="s">
        <v>307</v>
      </c>
      <c r="D14" s="159" t="s">
        <v>327</v>
      </c>
      <c r="E14" s="160">
        <v>630000000</v>
      </c>
      <c r="F14" s="161" t="s">
        <v>308</v>
      </c>
      <c r="G14" s="228"/>
      <c r="H14" s="160">
        <v>0</v>
      </c>
      <c r="I14" s="160"/>
      <c r="J14" s="160"/>
      <c r="K14" s="160">
        <f>449600000-245881920+10000000</f>
        <v>213718080</v>
      </c>
      <c r="L14" s="160"/>
      <c r="M14" s="160"/>
      <c r="N14" s="160">
        <v>0</v>
      </c>
      <c r="O14" s="160"/>
      <c r="P14" s="160"/>
      <c r="Q14" s="160">
        <v>70000000</v>
      </c>
      <c r="R14" s="160"/>
      <c r="S14" s="160"/>
      <c r="T14" s="160">
        <v>62250000</v>
      </c>
      <c r="U14" s="160"/>
      <c r="V14" s="160"/>
      <c r="W14" s="160">
        <v>0</v>
      </c>
      <c r="X14" s="160"/>
      <c r="Y14" s="160"/>
      <c r="Z14" s="160">
        <v>0</v>
      </c>
      <c r="AA14" s="160"/>
      <c r="AB14" s="160"/>
      <c r="AC14" s="160">
        <v>0</v>
      </c>
      <c r="AD14" s="160"/>
      <c r="AE14" s="160"/>
      <c r="AF14" s="160">
        <v>355000000</v>
      </c>
      <c r="AG14" s="160"/>
      <c r="AH14" s="160"/>
      <c r="AI14" s="160">
        <v>0</v>
      </c>
      <c r="AJ14" s="160"/>
      <c r="AK14" s="160"/>
      <c r="AL14" s="160">
        <v>37000000</v>
      </c>
      <c r="AM14" s="160"/>
      <c r="AN14" s="160"/>
      <c r="AO14" s="160">
        <v>256000000</v>
      </c>
      <c r="AP14" s="160"/>
      <c r="AQ14" s="160"/>
      <c r="AR14" s="160">
        <v>0</v>
      </c>
      <c r="AS14" s="160"/>
      <c r="AT14" s="160"/>
      <c r="AU14" s="160">
        <v>0</v>
      </c>
      <c r="AV14" s="160"/>
      <c r="AW14" s="160"/>
      <c r="AX14" s="160">
        <v>0</v>
      </c>
      <c r="AY14" s="160"/>
      <c r="AZ14" s="160"/>
      <c r="BA14" s="160">
        <v>1500000</v>
      </c>
      <c r="BB14" s="160">
        <v>0</v>
      </c>
      <c r="BC14" s="157">
        <f t="shared" si="2"/>
        <v>1625468080</v>
      </c>
      <c r="BD14" s="289"/>
    </row>
    <row r="15" spans="1:56" s="115" customFormat="1" ht="29.25" customHeight="1" thickBot="1" x14ac:dyDescent="0.3">
      <c r="A15" s="281"/>
      <c r="B15" s="146" t="s">
        <v>303</v>
      </c>
      <c r="C15" s="224" t="s">
        <v>283</v>
      </c>
      <c r="D15" s="224" t="s">
        <v>327</v>
      </c>
      <c r="E15" s="147">
        <v>834031920</v>
      </c>
      <c r="F15" s="147" t="s">
        <v>308</v>
      </c>
      <c r="G15" s="225"/>
      <c r="H15" s="147">
        <v>0</v>
      </c>
      <c r="I15" s="147"/>
      <c r="J15" s="147"/>
      <c r="K15" s="147">
        <f>615500000-10000000</f>
        <v>605500000</v>
      </c>
      <c r="L15" s="147"/>
      <c r="M15" s="147"/>
      <c r="N15" s="147">
        <v>50000000</v>
      </c>
      <c r="O15" s="147"/>
      <c r="P15" s="147"/>
      <c r="Q15" s="147">
        <v>0</v>
      </c>
      <c r="R15" s="147"/>
      <c r="S15" s="147"/>
      <c r="T15" s="147">
        <v>90000000</v>
      </c>
      <c r="U15" s="147"/>
      <c r="V15" s="147"/>
      <c r="W15" s="147">
        <v>0</v>
      </c>
      <c r="X15" s="147"/>
      <c r="Y15" s="147"/>
      <c r="Z15" s="147">
        <v>0</v>
      </c>
      <c r="AA15" s="147"/>
      <c r="AB15" s="147"/>
      <c r="AC15" s="147">
        <v>0</v>
      </c>
      <c r="AD15" s="147"/>
      <c r="AE15" s="147"/>
      <c r="AF15" s="147">
        <v>55000000</v>
      </c>
      <c r="AG15" s="147"/>
      <c r="AH15" s="147"/>
      <c r="AI15" s="147">
        <v>10000000</v>
      </c>
      <c r="AJ15" s="147"/>
      <c r="AK15" s="147"/>
      <c r="AL15" s="147">
        <v>0</v>
      </c>
      <c r="AM15" s="147"/>
      <c r="AN15" s="147"/>
      <c r="AO15" s="147">
        <v>0</v>
      </c>
      <c r="AP15" s="147"/>
      <c r="AQ15" s="147"/>
      <c r="AR15" s="147">
        <v>0</v>
      </c>
      <c r="AS15" s="147"/>
      <c r="AT15" s="147"/>
      <c r="AU15" s="147">
        <v>0</v>
      </c>
      <c r="AV15" s="147"/>
      <c r="AW15" s="147"/>
      <c r="AX15" s="147">
        <v>0</v>
      </c>
      <c r="AY15" s="147"/>
      <c r="AZ15" s="147"/>
      <c r="BA15" s="147">
        <v>0</v>
      </c>
      <c r="BB15" s="147">
        <v>0</v>
      </c>
      <c r="BC15" s="157">
        <f t="shared" si="2"/>
        <v>1644531920</v>
      </c>
      <c r="BD15" s="290"/>
    </row>
    <row r="16" spans="1:56" s="116" customFormat="1" ht="29.25" customHeight="1" x14ac:dyDescent="0.25">
      <c r="A16" s="282" t="s">
        <v>284</v>
      </c>
      <c r="B16" s="148" t="s">
        <v>301</v>
      </c>
      <c r="C16" s="149" t="s">
        <v>285</v>
      </c>
      <c r="D16" s="149" t="s">
        <v>328</v>
      </c>
      <c r="E16" s="152">
        <f>530025060</f>
        <v>530025060</v>
      </c>
      <c r="F16" s="152"/>
      <c r="G16" s="229"/>
      <c r="H16" s="152"/>
      <c r="I16" s="152"/>
      <c r="J16" s="152"/>
      <c r="K16" s="152">
        <v>440358040</v>
      </c>
      <c r="L16" s="152"/>
      <c r="M16" s="152"/>
      <c r="N16" s="152">
        <v>10116900</v>
      </c>
      <c r="O16" s="152"/>
      <c r="P16" s="152"/>
      <c r="Q16" s="152">
        <v>7000000</v>
      </c>
      <c r="R16" s="152"/>
      <c r="S16" s="152"/>
      <c r="T16" s="152">
        <v>278000000</v>
      </c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>
        <v>180500000</v>
      </c>
      <c r="AG16" s="152"/>
      <c r="AH16" s="152"/>
      <c r="AI16" s="152">
        <v>773000000</v>
      </c>
      <c r="AJ16" s="152"/>
      <c r="AK16" s="152"/>
      <c r="AL16" s="152">
        <v>28000000</v>
      </c>
      <c r="AM16" s="152"/>
      <c r="AN16" s="152"/>
      <c r="AO16" s="152">
        <v>3000000</v>
      </c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>
        <f>SUM(E16:BB16)</f>
        <v>2250000000</v>
      </c>
      <c r="BD16" s="286">
        <f>SUM(BC16:BC19)</f>
        <v>20850000000</v>
      </c>
    </row>
    <row r="17" spans="1:56" s="114" customFormat="1" ht="29.25" customHeight="1" x14ac:dyDescent="0.25">
      <c r="A17" s="285"/>
      <c r="B17" s="143" t="s">
        <v>286</v>
      </c>
      <c r="C17" s="218" t="s">
        <v>287</v>
      </c>
      <c r="D17" s="218" t="s">
        <v>328</v>
      </c>
      <c r="E17" s="219">
        <f>14650000000</f>
        <v>14650000000</v>
      </c>
      <c r="F17" s="219" t="s">
        <v>211</v>
      </c>
      <c r="G17" s="230"/>
      <c r="H17" s="219">
        <v>0</v>
      </c>
      <c r="I17" s="219"/>
      <c r="J17" s="219"/>
      <c r="K17" s="219">
        <v>72000000</v>
      </c>
      <c r="L17" s="219"/>
      <c r="M17" s="219"/>
      <c r="N17" s="219">
        <v>0</v>
      </c>
      <c r="O17" s="219">
        <v>0</v>
      </c>
      <c r="P17" s="219">
        <v>0</v>
      </c>
      <c r="Q17" s="219">
        <v>0</v>
      </c>
      <c r="R17" s="219">
        <v>0</v>
      </c>
      <c r="S17" s="219">
        <v>0</v>
      </c>
      <c r="T17" s="219">
        <v>0</v>
      </c>
      <c r="U17" s="219">
        <v>0</v>
      </c>
      <c r="V17" s="219">
        <v>0</v>
      </c>
      <c r="W17" s="219">
        <v>0</v>
      </c>
      <c r="X17" s="219">
        <v>0</v>
      </c>
      <c r="Y17" s="219">
        <v>0</v>
      </c>
      <c r="Z17" s="219">
        <v>0</v>
      </c>
      <c r="AA17" s="219">
        <v>0</v>
      </c>
      <c r="AB17" s="219">
        <v>0</v>
      </c>
      <c r="AC17" s="219">
        <v>0</v>
      </c>
      <c r="AD17" s="219"/>
      <c r="AE17" s="219"/>
      <c r="AF17" s="219">
        <v>278000000</v>
      </c>
      <c r="AG17" s="219"/>
      <c r="AH17" s="219"/>
      <c r="AI17" s="219">
        <v>0</v>
      </c>
      <c r="AJ17" s="219"/>
      <c r="AK17" s="219"/>
      <c r="AL17" s="219">
        <v>0</v>
      </c>
      <c r="AM17" s="219"/>
      <c r="AN17" s="219"/>
      <c r="AO17" s="219">
        <v>0</v>
      </c>
      <c r="AP17" s="219"/>
      <c r="AQ17" s="219"/>
      <c r="AR17" s="219">
        <v>0</v>
      </c>
      <c r="AS17" s="219"/>
      <c r="AT17" s="219"/>
      <c r="AU17" s="219">
        <v>0</v>
      </c>
      <c r="AV17" s="219"/>
      <c r="AW17" s="219"/>
      <c r="AX17" s="219">
        <v>0</v>
      </c>
      <c r="AY17" s="219"/>
      <c r="AZ17" s="219"/>
      <c r="BA17" s="219">
        <v>0</v>
      </c>
      <c r="BB17" s="219">
        <v>0</v>
      </c>
      <c r="BC17" s="219">
        <f>SUM(E17:BB17)</f>
        <v>15000000000</v>
      </c>
      <c r="BD17" s="291"/>
    </row>
    <row r="18" spans="1:56" s="114" customFormat="1" ht="29.25" customHeight="1" x14ac:dyDescent="0.25">
      <c r="A18" s="285"/>
      <c r="B18" s="143" t="s">
        <v>288</v>
      </c>
      <c r="C18" s="218" t="s">
        <v>289</v>
      </c>
      <c r="D18" s="218" t="s">
        <v>328</v>
      </c>
      <c r="E18" s="219">
        <v>605000000</v>
      </c>
      <c r="F18" s="219" t="s">
        <v>229</v>
      </c>
      <c r="G18" s="230"/>
      <c r="H18" s="219">
        <v>0</v>
      </c>
      <c r="I18" s="219"/>
      <c r="J18" s="219"/>
      <c r="K18" s="219">
        <v>880000000</v>
      </c>
      <c r="L18" s="219"/>
      <c r="M18" s="219"/>
      <c r="N18" s="219">
        <v>0</v>
      </c>
      <c r="O18" s="219"/>
      <c r="P18" s="219"/>
      <c r="Q18" s="219">
        <v>0</v>
      </c>
      <c r="R18" s="219"/>
      <c r="S18" s="219"/>
      <c r="T18" s="219">
        <v>428850000</v>
      </c>
      <c r="U18" s="219"/>
      <c r="V18" s="219"/>
      <c r="W18" s="219">
        <v>40450000</v>
      </c>
      <c r="X18" s="219"/>
      <c r="Y18" s="219"/>
      <c r="Z18" s="219">
        <v>38500000</v>
      </c>
      <c r="AA18" s="219"/>
      <c r="AB18" s="219"/>
      <c r="AC18" s="219">
        <v>1000000</v>
      </c>
      <c r="AD18" s="219"/>
      <c r="AE18" s="219"/>
      <c r="AF18" s="219">
        <v>690000000</v>
      </c>
      <c r="AG18" s="219"/>
      <c r="AH18" s="219"/>
      <c r="AI18" s="219">
        <v>6000000</v>
      </c>
      <c r="AJ18" s="219"/>
      <c r="AK18" s="219"/>
      <c r="AL18" s="219">
        <v>0</v>
      </c>
      <c r="AM18" s="219"/>
      <c r="AN18" s="219"/>
      <c r="AO18" s="219">
        <v>0</v>
      </c>
      <c r="AP18" s="219"/>
      <c r="AQ18" s="219"/>
      <c r="AR18" s="219">
        <v>0</v>
      </c>
      <c r="AS18" s="219"/>
      <c r="AT18" s="219"/>
      <c r="AU18" s="219">
        <v>310000000</v>
      </c>
      <c r="AV18" s="219"/>
      <c r="AW18" s="219"/>
      <c r="AX18" s="219">
        <v>200000</v>
      </c>
      <c r="AY18" s="219"/>
      <c r="AZ18" s="219"/>
      <c r="BA18" s="219">
        <v>0</v>
      </c>
      <c r="BB18" s="219">
        <v>0</v>
      </c>
      <c r="BC18" s="219">
        <f>SUM(E18:BB18)</f>
        <v>3000000000</v>
      </c>
      <c r="BD18" s="291"/>
    </row>
    <row r="19" spans="1:56" s="114" customFormat="1" ht="29.25" customHeight="1" x14ac:dyDescent="0.25">
      <c r="A19" s="285"/>
      <c r="B19" s="143" t="s">
        <v>304</v>
      </c>
      <c r="C19" s="218" t="s">
        <v>291</v>
      </c>
      <c r="D19" s="218" t="s">
        <v>328</v>
      </c>
      <c r="E19" s="219">
        <v>600000000</v>
      </c>
      <c r="F19" s="219" t="s">
        <v>308</v>
      </c>
      <c r="G19" s="230"/>
      <c r="H19" s="219">
        <v>0</v>
      </c>
      <c r="I19" s="219">
        <v>0</v>
      </c>
      <c r="J19" s="219">
        <v>0</v>
      </c>
      <c r="K19" s="219">
        <v>0</v>
      </c>
      <c r="L19" s="219">
        <v>0</v>
      </c>
      <c r="M19" s="219">
        <v>0</v>
      </c>
      <c r="N19" s="219">
        <v>0</v>
      </c>
      <c r="O19" s="219">
        <v>0</v>
      </c>
      <c r="P19" s="219">
        <v>0</v>
      </c>
      <c r="Q19" s="219">
        <v>0</v>
      </c>
      <c r="R19" s="219">
        <v>0</v>
      </c>
      <c r="S19" s="219">
        <v>0</v>
      </c>
      <c r="T19" s="219">
        <v>0</v>
      </c>
      <c r="U19" s="219">
        <v>0</v>
      </c>
      <c r="V19" s="219">
        <v>0</v>
      </c>
      <c r="W19" s="219">
        <v>0</v>
      </c>
      <c r="X19" s="219">
        <v>0</v>
      </c>
      <c r="Y19" s="219">
        <v>0</v>
      </c>
      <c r="Z19" s="219">
        <v>0</v>
      </c>
      <c r="AA19" s="219">
        <v>0</v>
      </c>
      <c r="AB19" s="219">
        <v>0</v>
      </c>
      <c r="AC19" s="219">
        <v>0</v>
      </c>
      <c r="AD19" s="219">
        <v>0</v>
      </c>
      <c r="AE19" s="219">
        <v>0</v>
      </c>
      <c r="AF19" s="219">
        <v>0</v>
      </c>
      <c r="AG19" s="219">
        <v>0</v>
      </c>
      <c r="AH19" s="219">
        <v>0</v>
      </c>
      <c r="AI19" s="219">
        <v>0</v>
      </c>
      <c r="AJ19" s="219">
        <v>0</v>
      </c>
      <c r="AK19" s="219">
        <v>0</v>
      </c>
      <c r="AL19" s="219">
        <v>0</v>
      </c>
      <c r="AM19" s="219">
        <v>0</v>
      </c>
      <c r="AN19" s="219">
        <v>0</v>
      </c>
      <c r="AO19" s="219">
        <v>0</v>
      </c>
      <c r="AP19" s="219">
        <v>0</v>
      </c>
      <c r="AQ19" s="219">
        <v>0</v>
      </c>
      <c r="AR19" s="219">
        <v>0</v>
      </c>
      <c r="AS19" s="219">
        <v>0</v>
      </c>
      <c r="AT19" s="219">
        <v>0</v>
      </c>
      <c r="AU19" s="219">
        <v>0</v>
      </c>
      <c r="AV19" s="219">
        <v>0</v>
      </c>
      <c r="AW19" s="219">
        <v>0</v>
      </c>
      <c r="AX19" s="219">
        <v>0</v>
      </c>
      <c r="AY19" s="219">
        <v>0</v>
      </c>
      <c r="AZ19" s="219">
        <v>0</v>
      </c>
      <c r="BA19" s="219">
        <v>0</v>
      </c>
      <c r="BB19" s="219">
        <v>0</v>
      </c>
      <c r="BC19" s="219">
        <f>SUM(E19:BB19)</f>
        <v>600000000</v>
      </c>
      <c r="BD19" s="292"/>
    </row>
    <row r="20" spans="1:56" s="112" customFormat="1" ht="29.25" customHeight="1" x14ac:dyDescent="0.2">
      <c r="A20" s="278" t="s">
        <v>292</v>
      </c>
      <c r="B20" s="156" t="s">
        <v>293</v>
      </c>
      <c r="C20" s="226" t="s">
        <v>294</v>
      </c>
      <c r="D20" s="226" t="s">
        <v>329</v>
      </c>
      <c r="E20" s="160">
        <v>10000000</v>
      </c>
      <c r="F20" s="162"/>
      <c r="G20" s="228"/>
      <c r="H20" s="160">
        <v>0</v>
      </c>
      <c r="I20" s="160"/>
      <c r="J20" s="160"/>
      <c r="K20" s="160">
        <v>97000000</v>
      </c>
      <c r="L20" s="160"/>
      <c r="M20" s="160"/>
      <c r="N20" s="160">
        <v>0</v>
      </c>
      <c r="O20" s="160"/>
      <c r="P20" s="160"/>
      <c r="Q20" s="160">
        <v>10000000</v>
      </c>
      <c r="R20" s="160"/>
      <c r="S20" s="160"/>
      <c r="T20" s="160">
        <v>60000000</v>
      </c>
      <c r="U20" s="160"/>
      <c r="V20" s="160"/>
      <c r="W20" s="160">
        <v>54800000</v>
      </c>
      <c r="X20" s="160"/>
      <c r="Y20" s="160"/>
      <c r="Z20" s="160">
        <v>181210000</v>
      </c>
      <c r="AA20" s="160"/>
      <c r="AB20" s="160"/>
      <c r="AC20" s="160">
        <v>0</v>
      </c>
      <c r="AD20" s="160"/>
      <c r="AE20" s="160"/>
      <c r="AF20" s="160">
        <v>12000000</v>
      </c>
      <c r="AG20" s="160"/>
      <c r="AH20" s="160"/>
      <c r="AI20" s="160">
        <v>4990000</v>
      </c>
      <c r="AJ20" s="160"/>
      <c r="AK20" s="160"/>
      <c r="AL20" s="160">
        <v>0</v>
      </c>
      <c r="AM20" s="160"/>
      <c r="AN20" s="160"/>
      <c r="AO20" s="160">
        <v>0</v>
      </c>
      <c r="AP20" s="160"/>
      <c r="AQ20" s="160"/>
      <c r="AR20" s="160">
        <v>0</v>
      </c>
      <c r="AS20" s="160"/>
      <c r="AT20" s="160"/>
      <c r="AU20" s="160">
        <v>10000000</v>
      </c>
      <c r="AV20" s="160"/>
      <c r="AW20" s="160"/>
      <c r="AX20" s="160">
        <v>0</v>
      </c>
      <c r="AY20" s="160"/>
      <c r="AZ20" s="160"/>
      <c r="BA20" s="160">
        <v>0</v>
      </c>
      <c r="BB20" s="160">
        <v>0</v>
      </c>
      <c r="BC20" s="231">
        <f>SUM(E20:BB20)</f>
        <v>440000000</v>
      </c>
      <c r="BD20" s="279">
        <f>SUM(BC20:BC25)</f>
        <v>3850000000</v>
      </c>
    </row>
    <row r="21" spans="1:56" s="112" customFormat="1" ht="29.25" customHeight="1" x14ac:dyDescent="0.25">
      <c r="A21" s="278"/>
      <c r="B21" s="158" t="s">
        <v>295</v>
      </c>
      <c r="C21" s="159" t="s">
        <v>297</v>
      </c>
      <c r="D21" s="159" t="s">
        <v>329</v>
      </c>
      <c r="E21" s="231">
        <v>200000000</v>
      </c>
      <c r="F21" s="231" t="s">
        <v>263</v>
      </c>
      <c r="G21" s="227"/>
      <c r="H21" s="231"/>
      <c r="I21" s="231"/>
      <c r="J21" s="231"/>
      <c r="K21" s="231">
        <v>600000000</v>
      </c>
      <c r="L21" s="231"/>
      <c r="M21" s="231"/>
      <c r="N21" s="231"/>
      <c r="O21" s="231"/>
      <c r="P21" s="231"/>
      <c r="Q21" s="231"/>
      <c r="R21" s="231"/>
      <c r="S21" s="231"/>
      <c r="T21" s="231">
        <v>300000000</v>
      </c>
      <c r="U21" s="231"/>
      <c r="V21" s="231"/>
      <c r="W21" s="231">
        <v>30000000</v>
      </c>
      <c r="X21" s="231"/>
      <c r="Y21" s="231"/>
      <c r="Z21" s="231">
        <v>25000000</v>
      </c>
      <c r="AA21" s="231"/>
      <c r="AB21" s="231"/>
      <c r="AC21" s="231">
        <v>10000000</v>
      </c>
      <c r="AD21" s="231"/>
      <c r="AE21" s="231"/>
      <c r="AF21" s="231">
        <v>350000000</v>
      </c>
      <c r="AG21" s="231"/>
      <c r="AH21" s="231"/>
      <c r="AI21" s="231">
        <v>5000000</v>
      </c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>
        <v>20000000</v>
      </c>
      <c r="AV21" s="231"/>
      <c r="AW21" s="231"/>
      <c r="AX21" s="231"/>
      <c r="AY21" s="231"/>
      <c r="AZ21" s="231"/>
      <c r="BA21" s="231"/>
      <c r="BB21" s="231"/>
      <c r="BC21" s="231">
        <f t="shared" ref="BC21:BC25" si="3">SUM(E21:BB21)</f>
        <v>1540000000</v>
      </c>
      <c r="BD21" s="279"/>
    </row>
    <row r="22" spans="1:56" s="112" customFormat="1" ht="29.25" customHeight="1" x14ac:dyDescent="0.2">
      <c r="A22" s="278"/>
      <c r="B22" s="156" t="s">
        <v>296</v>
      </c>
      <c r="C22" s="159" t="s">
        <v>298</v>
      </c>
      <c r="D22" s="159" t="s">
        <v>329</v>
      </c>
      <c r="E22" s="160">
        <v>51514000</v>
      </c>
      <c r="F22" s="162"/>
      <c r="G22" s="228"/>
      <c r="H22" s="160">
        <v>0</v>
      </c>
      <c r="I22" s="160"/>
      <c r="J22" s="160"/>
      <c r="K22" s="160">
        <v>94376000</v>
      </c>
      <c r="L22" s="160"/>
      <c r="M22" s="160"/>
      <c r="N22" s="160">
        <v>0</v>
      </c>
      <c r="O22" s="160"/>
      <c r="P22" s="160"/>
      <c r="Q22" s="160">
        <v>0</v>
      </c>
      <c r="R22" s="160"/>
      <c r="S22" s="160"/>
      <c r="T22" s="160">
        <v>2510000</v>
      </c>
      <c r="U22" s="160"/>
      <c r="V22" s="160"/>
      <c r="W22" s="160">
        <v>0</v>
      </c>
      <c r="X22" s="160"/>
      <c r="Y22" s="160"/>
      <c r="Z22" s="160">
        <v>0</v>
      </c>
      <c r="AA22" s="160"/>
      <c r="AB22" s="160"/>
      <c r="AC22" s="160">
        <v>0</v>
      </c>
      <c r="AD22" s="160"/>
      <c r="AE22" s="160"/>
      <c r="AF22" s="160">
        <v>401600000</v>
      </c>
      <c r="AG22" s="160"/>
      <c r="AH22" s="160"/>
      <c r="AI22" s="160">
        <v>0</v>
      </c>
      <c r="AJ22" s="160"/>
      <c r="AK22" s="160"/>
      <c r="AL22" s="160">
        <v>0</v>
      </c>
      <c r="AM22" s="160"/>
      <c r="AN22" s="160"/>
      <c r="AO22" s="160">
        <v>0</v>
      </c>
      <c r="AP22" s="160"/>
      <c r="AQ22" s="160"/>
      <c r="AR22" s="160">
        <v>0</v>
      </c>
      <c r="AS22" s="160"/>
      <c r="AT22" s="160"/>
      <c r="AU22" s="160">
        <v>0</v>
      </c>
      <c r="AV22" s="160"/>
      <c r="AW22" s="160"/>
      <c r="AX22" s="160">
        <v>0</v>
      </c>
      <c r="AY22" s="160"/>
      <c r="AZ22" s="160"/>
      <c r="BA22" s="160">
        <v>0</v>
      </c>
      <c r="BB22" s="160">
        <v>0</v>
      </c>
      <c r="BC22" s="231">
        <f t="shared" si="3"/>
        <v>550000000</v>
      </c>
      <c r="BD22" s="279"/>
    </row>
    <row r="23" spans="1:56" s="232" customFormat="1" ht="47.25" customHeight="1" x14ac:dyDescent="0.2">
      <c r="A23" s="278"/>
      <c r="B23" s="158" t="s">
        <v>389</v>
      </c>
      <c r="C23" s="226" t="s">
        <v>362</v>
      </c>
      <c r="D23" s="226" t="s">
        <v>329</v>
      </c>
      <c r="E23" s="160">
        <v>0</v>
      </c>
      <c r="F23" s="162"/>
      <c r="G23" s="228"/>
      <c r="H23" s="296">
        <f>591000000-573000000</f>
        <v>18000000</v>
      </c>
      <c r="I23" s="160"/>
      <c r="J23" s="160"/>
      <c r="K23" s="160">
        <v>0</v>
      </c>
      <c r="L23" s="160"/>
      <c r="M23" s="160"/>
      <c r="N23" s="160">
        <v>0</v>
      </c>
      <c r="O23" s="160"/>
      <c r="P23" s="160"/>
      <c r="Q23" s="160">
        <v>0</v>
      </c>
      <c r="R23" s="160"/>
      <c r="S23" s="160"/>
      <c r="T23" s="160">
        <v>0</v>
      </c>
      <c r="U23" s="160"/>
      <c r="V23" s="160"/>
      <c r="W23" s="160">
        <v>0</v>
      </c>
      <c r="X23" s="160"/>
      <c r="Y23" s="160"/>
      <c r="Z23" s="160">
        <v>0</v>
      </c>
      <c r="AA23" s="160"/>
      <c r="AB23" s="160"/>
      <c r="AC23" s="160">
        <v>0</v>
      </c>
      <c r="AD23" s="160"/>
      <c r="AE23" s="160"/>
      <c r="AF23" s="160">
        <v>0</v>
      </c>
      <c r="AG23" s="160"/>
      <c r="AH23" s="160"/>
      <c r="AI23" s="160">
        <v>0</v>
      </c>
      <c r="AJ23" s="160"/>
      <c r="AK23" s="160"/>
      <c r="AL23" s="160">
        <v>0</v>
      </c>
      <c r="AM23" s="160"/>
      <c r="AN23" s="160"/>
      <c r="AO23" s="160">
        <v>0</v>
      </c>
      <c r="AP23" s="160"/>
      <c r="AQ23" s="160"/>
      <c r="AR23" s="160">
        <v>0</v>
      </c>
      <c r="AS23" s="160"/>
      <c r="AT23" s="160"/>
      <c r="AU23" s="160">
        <v>0</v>
      </c>
      <c r="AV23" s="160"/>
      <c r="AW23" s="160"/>
      <c r="AX23" s="160">
        <v>0</v>
      </c>
      <c r="AY23" s="160"/>
      <c r="AZ23" s="160"/>
      <c r="BA23" s="160">
        <v>0</v>
      </c>
      <c r="BB23" s="160">
        <v>0</v>
      </c>
      <c r="BC23" s="231">
        <f>SUM(E23:BB23)</f>
        <v>18000000</v>
      </c>
      <c r="BD23" s="279"/>
    </row>
    <row r="24" spans="1:56" s="232" customFormat="1" ht="47.25" customHeight="1" x14ac:dyDescent="0.2">
      <c r="A24" s="278"/>
      <c r="B24" s="158" t="s">
        <v>387</v>
      </c>
      <c r="C24" s="159" t="s">
        <v>363</v>
      </c>
      <c r="D24" s="159" t="s">
        <v>329</v>
      </c>
      <c r="E24" s="163"/>
      <c r="F24" s="164"/>
      <c r="G24" s="233"/>
      <c r="H24" s="297">
        <v>660000000</v>
      </c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231">
        <f t="shared" si="3"/>
        <v>660000000</v>
      </c>
      <c r="BD24" s="279"/>
    </row>
    <row r="25" spans="1:56" s="235" customFormat="1" ht="47.25" customHeight="1" x14ac:dyDescent="0.25">
      <c r="A25" s="278"/>
      <c r="B25" s="158" t="s">
        <v>388</v>
      </c>
      <c r="C25" s="159" t="s">
        <v>364</v>
      </c>
      <c r="D25" s="159" t="s">
        <v>329</v>
      </c>
      <c r="E25" s="231">
        <v>0</v>
      </c>
      <c r="F25" s="231" t="s">
        <v>213</v>
      </c>
      <c r="G25" s="234"/>
      <c r="H25" s="298">
        <f>69000000+573000000</f>
        <v>642000000</v>
      </c>
      <c r="I25" s="231"/>
      <c r="J25" s="231"/>
      <c r="K25" s="231">
        <v>0</v>
      </c>
      <c r="L25" s="231"/>
      <c r="M25" s="231"/>
      <c r="N25" s="231">
        <v>0</v>
      </c>
      <c r="O25" s="231"/>
      <c r="P25" s="231"/>
      <c r="Q25" s="231">
        <v>0</v>
      </c>
      <c r="R25" s="231"/>
      <c r="S25" s="231"/>
      <c r="T25" s="231">
        <v>0</v>
      </c>
      <c r="U25" s="231"/>
      <c r="V25" s="231"/>
      <c r="W25" s="231">
        <v>0</v>
      </c>
      <c r="X25" s="231"/>
      <c r="Y25" s="231"/>
      <c r="Z25" s="231">
        <v>0</v>
      </c>
      <c r="AA25" s="231"/>
      <c r="AB25" s="231"/>
      <c r="AC25" s="231">
        <v>0</v>
      </c>
      <c r="AD25" s="231"/>
      <c r="AE25" s="231"/>
      <c r="AF25" s="231">
        <v>0</v>
      </c>
      <c r="AG25" s="231"/>
      <c r="AH25" s="231"/>
      <c r="AI25" s="231">
        <v>0</v>
      </c>
      <c r="AJ25" s="231"/>
      <c r="AK25" s="231"/>
      <c r="AL25" s="231">
        <v>0</v>
      </c>
      <c r="AM25" s="231"/>
      <c r="AN25" s="231"/>
      <c r="AO25" s="231">
        <v>0</v>
      </c>
      <c r="AP25" s="231"/>
      <c r="AQ25" s="231"/>
      <c r="AR25" s="231">
        <v>0</v>
      </c>
      <c r="AS25" s="231"/>
      <c r="AT25" s="231"/>
      <c r="AU25" s="231">
        <v>0</v>
      </c>
      <c r="AV25" s="231"/>
      <c r="AW25" s="231"/>
      <c r="AX25" s="231">
        <v>0</v>
      </c>
      <c r="AY25" s="231"/>
      <c r="AZ25" s="231"/>
      <c r="BA25" s="231">
        <v>0</v>
      </c>
      <c r="BB25" s="231">
        <v>0</v>
      </c>
      <c r="BC25" s="231">
        <f t="shared" si="3"/>
        <v>642000000</v>
      </c>
      <c r="BD25" s="279"/>
    </row>
    <row r="26" spans="1:56" ht="47.25" customHeight="1" x14ac:dyDescent="0.25">
      <c r="A26" s="236"/>
      <c r="B26" s="237"/>
      <c r="C26" s="237"/>
      <c r="D26" s="237"/>
      <c r="E26" s="238"/>
      <c r="F26" s="239"/>
      <c r="G26" s="240"/>
      <c r="H26" s="254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41"/>
      <c r="AA26" s="239"/>
      <c r="AB26" s="239"/>
      <c r="AC26" s="239"/>
      <c r="AD26" s="239"/>
      <c r="AE26" s="239"/>
      <c r="AF26" s="239"/>
      <c r="AG26" s="240"/>
      <c r="AH26" s="240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  <c r="BB26" s="240"/>
      <c r="BC26" s="237"/>
      <c r="BD26" s="242">
        <f>BD20+BD16+BD13+BD11+BD9+BD8</f>
        <v>33000000000</v>
      </c>
    </row>
    <row r="28" spans="1:56" ht="47.25" customHeight="1" x14ac:dyDescent="0.25">
      <c r="H28" s="253"/>
    </row>
  </sheetData>
  <sheetProtection password="B4B1" sheet="1" objects="1" scenarios="1" selectLockedCells="1" selectUnlockedCells="1"/>
  <mergeCells count="15">
    <mergeCell ref="A1:E1"/>
    <mergeCell ref="A2:E2"/>
    <mergeCell ref="E4:F4"/>
    <mergeCell ref="A3:F3"/>
    <mergeCell ref="A5:F5"/>
    <mergeCell ref="A20:A25"/>
    <mergeCell ref="BD20:BD25"/>
    <mergeCell ref="A9:A10"/>
    <mergeCell ref="A11:A12"/>
    <mergeCell ref="A13:A15"/>
    <mergeCell ref="A16:A19"/>
    <mergeCell ref="BD11:BD12"/>
    <mergeCell ref="BD13:BD15"/>
    <mergeCell ref="BD16:BD19"/>
    <mergeCell ref="BD9:BD10"/>
  </mergeCells>
  <pageMargins left="0.39370078740157483" right="0.23622047244094491" top="0.74803149606299213" bottom="0.59055118110236227" header="0.31496062992125984" footer="0.31496062992125984"/>
  <pageSetup paperSize="14"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A7AC52A2BAA9489DB82AF8F0AEDF83" ma:contentTypeVersion="2" ma:contentTypeDescription="Crear nuevo documento." ma:contentTypeScope="" ma:versionID="f44dace29543c4908fa297886e2d41cb">
  <xsd:schema xmlns:xsd="http://www.w3.org/2001/XMLSchema" xmlns:xs="http://www.w3.org/2001/XMLSchema" xmlns:p="http://schemas.microsoft.com/office/2006/metadata/properties" xmlns:ns2="596869a7-eb7e-40f0-9e8c-964dac23f706" targetNamespace="http://schemas.microsoft.com/office/2006/metadata/properties" ma:root="true" ma:fieldsID="7e3423ca72e1e201701175621ae40da6" ns2:_="">
    <xsd:import namespace="596869a7-eb7e-40f0-9e8c-964dac23f7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869a7-eb7e-40f0-9e8c-964dac23f70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6869a7-eb7e-40f0-9e8c-964dac23f706">25XCQX5SHMCR-1902168587-4</_dlc_DocId>
    <_dlc_DocIdUrl xmlns="596869a7-eb7e-40f0-9e8c-964dac23f706">
      <Url>https://www2.sgc.gov.co/ControlYRendicion/TransparenciasYAccesoAlaInformacion/_layouts/15/DocIdRedir.aspx?ID=25XCQX5SHMCR-1902168587-4</Url>
      <Description>25XCQX5SHMCR-1902168587-4</Description>
    </_dlc_DocIdUrl>
  </documentManagement>
</p:properties>
</file>

<file path=customXml/itemProps1.xml><?xml version="1.0" encoding="utf-8"?>
<ds:datastoreItem xmlns:ds="http://schemas.openxmlformats.org/officeDocument/2006/customXml" ds:itemID="{C727E1F5-5DDA-420E-92AB-1D97ADD01690}"/>
</file>

<file path=customXml/itemProps2.xml><?xml version="1.0" encoding="utf-8"?>
<ds:datastoreItem xmlns:ds="http://schemas.openxmlformats.org/officeDocument/2006/customXml" ds:itemID="{152EEDD5-6DA5-4C96-AC8E-4AD3409D5F0F}"/>
</file>

<file path=customXml/itemProps3.xml><?xml version="1.0" encoding="utf-8"?>
<ds:datastoreItem xmlns:ds="http://schemas.openxmlformats.org/officeDocument/2006/customXml" ds:itemID="{7952AC08-CB66-4B4A-B9CF-87231C9183C1}"/>
</file>

<file path=customXml/itemProps4.xml><?xml version="1.0" encoding="utf-8"?>
<ds:datastoreItem xmlns:ds="http://schemas.openxmlformats.org/officeDocument/2006/customXml" ds:itemID="{FA665F50-6B35-4E58-91D4-576560C396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11040375</vt:lpstr>
      <vt:lpstr>Estructura </vt:lpstr>
      <vt:lpstr>consolidado Funcionamiento</vt:lpstr>
      <vt:lpstr>consolidado Inversión</vt:lpstr>
      <vt:lpstr>'consolidado Inversión'!Área_de_impresión</vt:lpstr>
      <vt:lpstr>'Estructura '!Área_de_impresión</vt:lpstr>
      <vt:lpstr>'consolidado Funcionamiento'!Títulos_a_imprimir</vt:lpstr>
      <vt:lpstr>'consolidado Inversión'!Títulos_a_imprimir</vt:lpstr>
      <vt:lpstr>'Estructura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Valencia Castellanos</dc:creator>
  <cp:lastModifiedBy>Catalina Valencia Castellanos</cp:lastModifiedBy>
  <cp:lastPrinted>2013-12-10T16:47:39Z</cp:lastPrinted>
  <dcterms:created xsi:type="dcterms:W3CDTF">2009-11-06T15:31:00Z</dcterms:created>
  <dcterms:modified xsi:type="dcterms:W3CDTF">2014-01-29T16:34:15Z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0x010100CBA7AC52A2BAA9489DB82AF8F0AEDF83</vt:lpwstr>
  </property>
  <property fmtid="{D5CDD505-2E9C-101B-9397-08002B2CF9AE}" pid="3" name="_dlc_DocIdItemGuid">
    <vt:lpwstr>7d00535f-42c2-42ac-bd6c-24c1a48bd9f5</vt:lpwstr>
  </property>
</Properties>
</file>