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30" windowWidth="17325" windowHeight="4290" tabRatio="800" firstSheet="1" activeTab="1"/>
  </bookViews>
  <sheets>
    <sheet name="Portada" sheetId="1" state="hidden" r:id="rId1"/>
    <sheet name="Consolidado" sheetId="2" r:id="rId2"/>
    <sheet name="Honorarios" sheetId="3" r:id="rId3"/>
    <sheet name="Personal de Contrato" sheetId="4" r:id="rId4"/>
    <sheet name="Jornales" sheetId="5" r:id="rId5"/>
    <sheet name="Compra de equipos" sheetId="6" r:id="rId6"/>
    <sheet name="Enseres y equipos de oficina " sheetId="7" r:id="rId7"/>
    <sheet name="Materiales y suministros " sheetId="8" r:id="rId8"/>
    <sheet name="Viaticos" sheetId="9" state="hidden" r:id="rId9"/>
    <sheet name="Tiquetes" sheetId="10" state="hidden" r:id="rId10"/>
    <sheet name="Taxis" sheetId="11" state="hidden" r:id="rId11"/>
    <sheet name="Viaticos y gastos de viaje" sheetId="12" r:id="rId12"/>
    <sheet name="Transporte" sheetId="13" state="hidden" r:id="rId13"/>
    <sheet name="Mantenimiento " sheetId="14" r:id="rId14"/>
    <sheet name="Impresos y publicaciones" sheetId="15" r:id="rId15"/>
    <sheet name="Arrendamientos " sheetId="16" r:id="rId16"/>
    <sheet name="Comunicaciones y transporte" sheetId="17" r:id="rId17"/>
    <sheet name="Capacitación " sheetId="18" r:id="rId18"/>
    <sheet name="Servicio publicos " sheetId="19" r:id="rId19"/>
    <sheet name="Seguros" sheetId="20" r:id="rId20"/>
    <sheet name="Gastos financieros " sheetId="21" r:id="rId21"/>
    <sheet name="Impuestos" sheetId="22" r:id="rId22"/>
    <sheet name="Gastos Judiciales" sheetId="23" r:id="rId23"/>
  </sheets>
  <externalReferences>
    <externalReference r:id="rId26"/>
    <externalReference r:id="rId27"/>
  </externalReferences>
  <definedNames>
    <definedName name="__a600028">'[1]JUR09-01 - Recursos'!#REF!</definedName>
    <definedName name="__a600228">'[1]JUR09-01 - Recursos'!#REF!</definedName>
    <definedName name="_a600028">'[1]JUR09-01 - Recursos'!#REF!</definedName>
    <definedName name="_a600228">'[1]JUR09-01 - Recursos'!#REF!</definedName>
    <definedName name="A1000.">#N/A</definedName>
    <definedName name="a6000228">'[1]JUR09-01 - Recursos'!#REF!</definedName>
  </definedNames>
  <calcPr fullCalcOnLoad="1"/>
</workbook>
</file>

<file path=xl/comments10.xml><?xml version="1.0" encoding="utf-8"?>
<comments xmlns="http://schemas.openxmlformats.org/spreadsheetml/2006/main">
  <authors>
    <author>zguerra</author>
  </authors>
  <commentList>
    <comment ref="F5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Talento Humano: 3 
URF: 6
Salud: 32
</t>
        </r>
      </text>
    </comment>
    <comment ref="F6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Cobro: 4
Talento Humano: 3
URF: 6</t>
        </r>
      </text>
    </comment>
    <comment ref="F7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Serivicios admon: 4
Talento Humano: 3
URF: 6</t>
        </r>
      </text>
    </comment>
    <comment ref="F8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Cobro 2
Talento Humano: 3
CID: 2
URF: 6</t>
        </r>
      </text>
    </comment>
    <comment ref="F9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URF: 6</t>
        </r>
      </text>
    </comment>
    <comment ref="F10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Cobro: 6
Talento Humano: 3
URF: 6</t>
        </r>
      </text>
    </comment>
    <comment ref="F11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Corbo 2
Talento Humano: 3
URF: 6</t>
        </r>
      </text>
    </comment>
    <comment ref="F12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URF: 6</t>
        </r>
      </text>
    </comment>
    <comment ref="F13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Servicios Admon: 8
Talento Humano: 3
URF: 6</t>
        </r>
      </text>
    </comment>
    <comment ref="F14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Servicios Admon: 8
URF: 6</t>
        </r>
      </text>
    </comment>
  </commentList>
</comments>
</file>

<file path=xl/comments11.xml><?xml version="1.0" encoding="utf-8"?>
<comments xmlns="http://schemas.openxmlformats.org/spreadsheetml/2006/main">
  <authors>
    <author>zguerra</author>
  </authors>
  <commentList>
    <comment ref="F10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Servicios admon: 8
Talento Humano: 24
URF: 4</t>
        </r>
      </text>
    </comment>
    <comment ref="F11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Cobro: 16
Talento Humano: 12
URF: 4</t>
        </r>
      </text>
    </comment>
    <comment ref="F12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URF: 4</t>
        </r>
      </text>
    </comment>
    <comment ref="F13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Talento Humano: 12
URF: 4
Salud: 32
</t>
        </r>
      </text>
    </comment>
    <comment ref="F14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Servicios Admon: 32
Cobro: 24
Talento Humano: 60
CID: 4
URF: 4
Salud: 16</t>
        </r>
      </text>
    </comment>
  </commentList>
</comments>
</file>

<file path=xl/comments14.xml><?xml version="1.0" encoding="utf-8"?>
<comments xmlns="http://schemas.openxmlformats.org/spreadsheetml/2006/main">
  <authors>
    <author>zguerra</author>
    <author>jfmartinez</author>
  </authors>
  <commentList>
    <comment ref="C4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Inicio: Servicio Admon</t>
        </r>
      </text>
    </comment>
    <comment ref="C10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Fin: Servicios Admon</t>
        </r>
      </text>
    </comment>
    <comment ref="C11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Inicio: Salud Ocupacional</t>
        </r>
      </text>
    </comment>
    <comment ref="C15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Fin: Salud Ocupacional</t>
        </r>
      </text>
    </comment>
    <comment ref="M25" authorId="1">
      <text>
        <r>
          <rPr>
            <b/>
            <sz val="8"/>
            <rFont val="Tahoma"/>
            <family val="2"/>
          </rPr>
          <t>jfmartinez:</t>
        </r>
        <r>
          <rPr>
            <sz val="8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Fin: Servicios Admon</t>
        </r>
      </text>
    </comment>
  </commentList>
</comments>
</file>

<file path=xl/comments15.xml><?xml version="1.0" encoding="utf-8"?>
<comments xmlns="http://schemas.openxmlformats.org/spreadsheetml/2006/main">
  <authors>
    <author>zguerra</author>
  </authors>
  <commentList>
    <comment ref="C4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Inicio: Servicios Admon</t>
        </r>
      </text>
    </comment>
    <comment ref="C9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Fin: Servicios Admon</t>
        </r>
      </text>
    </comment>
    <comment ref="C10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Contratos y Convenios </t>
        </r>
      </text>
    </comment>
    <comment ref="C11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Salud Ocupacional</t>
        </r>
      </text>
    </comment>
    <comment ref="C19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Inicio: Servicios Admon</t>
        </r>
      </text>
    </comment>
  </commentList>
</comments>
</file>

<file path=xl/comments17.xml><?xml version="1.0" encoding="utf-8"?>
<comments xmlns="http://schemas.openxmlformats.org/spreadsheetml/2006/main">
  <authors>
    <author>zguerra</author>
  </authors>
  <commentList>
    <comment ref="C4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Inicio Servicios Admon</t>
        </r>
      </text>
    </comment>
  </commentList>
</comments>
</file>

<file path=xl/comments18.xml><?xml version="1.0" encoding="utf-8"?>
<comments xmlns="http://schemas.openxmlformats.org/spreadsheetml/2006/main">
  <authors>
    <author>zguerra</author>
  </authors>
  <commentList>
    <comment ref="C4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Inicio Talento Humano</t>
        </r>
      </text>
    </comment>
    <comment ref="C7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Fin: Talento Humano</t>
        </r>
      </text>
    </comment>
  </commentList>
</comments>
</file>

<file path=xl/comments19.xml><?xml version="1.0" encoding="utf-8"?>
<comments xmlns="http://schemas.openxmlformats.org/spreadsheetml/2006/main">
  <authors>
    <author>zguerra</author>
  </authors>
  <commentList>
    <comment ref="C4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Inicio: Servicios Admon</t>
        </r>
      </text>
    </comment>
    <comment ref="C8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Fin: Servicios Admon</t>
        </r>
      </text>
    </comment>
  </commentList>
</comments>
</file>

<file path=xl/comments20.xml><?xml version="1.0" encoding="utf-8"?>
<comments xmlns="http://schemas.openxmlformats.org/spreadsheetml/2006/main">
  <authors>
    <author>zguerra</author>
  </authors>
  <commentList>
    <comment ref="C5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Fin: Servicios Admon</t>
        </r>
      </text>
    </comment>
  </commentList>
</comments>
</file>

<file path=xl/comments3.xml><?xml version="1.0" encoding="utf-8"?>
<comments xmlns="http://schemas.openxmlformats.org/spreadsheetml/2006/main">
  <authors>
    <author>zguerra</author>
    <author>cramos</author>
  </authors>
  <commentList>
    <comment ref="E4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Inicio: Servicios Admon</t>
        </r>
      </text>
    </comment>
    <comment ref="E6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Fin: Servicios Admon</t>
        </r>
      </text>
    </comment>
    <comment ref="C8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Inicio - Cobro Coactivo</t>
        </r>
      </text>
    </comment>
    <comment ref="C13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Fin - Corbo Coactivo
</t>
        </r>
      </text>
    </comment>
    <comment ref="C14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Inicio: Talento Humano</t>
        </r>
      </text>
    </comment>
    <comment ref="C15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Fin: Talento Humano</t>
        </r>
      </text>
    </comment>
    <comment ref="C16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Inicio: Salud Ocupacional</t>
        </r>
      </text>
    </comment>
    <comment ref="C17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Fin: Salud Ocupacional</t>
        </r>
      </text>
    </comment>
    <comment ref="E21" authorId="1">
      <text>
        <r>
          <rPr>
            <b/>
            <sz val="8"/>
            <rFont val="Tahoma"/>
            <family val="2"/>
          </rPr>
          <t>cramos:</t>
        </r>
        <r>
          <rPr>
            <sz val="8"/>
            <rFont val="Tahoma"/>
            <family val="2"/>
          </rPr>
          <t xml:space="preserve">
$50 millones
</t>
        </r>
      </text>
    </comment>
  </commentList>
</comments>
</file>

<file path=xl/comments4.xml><?xml version="1.0" encoding="utf-8"?>
<comments xmlns="http://schemas.openxmlformats.org/spreadsheetml/2006/main">
  <authors>
    <author>zguerra</author>
  </authors>
  <commentList>
    <comment ref="C5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Inicio: Servicios Admon</t>
        </r>
      </text>
    </comment>
    <comment ref="C10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Fin: Servicios Admon</t>
        </r>
      </text>
    </comment>
    <comment ref="C11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Inicio - Cobro Coactivo</t>
        </r>
      </text>
    </comment>
    <comment ref="C14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Fin - Cobro Coactivo</t>
        </r>
      </text>
    </comment>
    <comment ref="C15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Inicio Talento Humano</t>
        </r>
      </text>
    </comment>
    <comment ref="C19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Fin: Talento Humano</t>
        </r>
      </text>
    </comment>
    <comment ref="C20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Inicio: CID</t>
        </r>
      </text>
    </comment>
    <comment ref="C23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Fin: CID</t>
        </r>
      </text>
    </comment>
    <comment ref="C24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Inicio: URF</t>
        </r>
      </text>
    </comment>
    <comment ref="C46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Fin: URF
</t>
        </r>
      </text>
    </comment>
    <comment ref="C47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Inicio: Contratos y Convenios
</t>
        </r>
      </text>
    </comment>
    <comment ref="C57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Fin: Contratos y Convenios
</t>
        </r>
      </text>
    </comment>
    <comment ref="C58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Inicio: Salud Ocupaciona
</t>
        </r>
      </text>
    </comment>
    <comment ref="C59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Fin: Salud Ocupacional
</t>
        </r>
      </text>
    </comment>
  </commentList>
</comments>
</file>

<file path=xl/comments6.xml><?xml version="1.0" encoding="utf-8"?>
<comments xmlns="http://schemas.openxmlformats.org/spreadsheetml/2006/main">
  <authors>
    <author>zguerra</author>
  </authors>
  <commentList>
    <comment ref="C3" authorId="0">
      <text>
        <r>
          <rPr>
            <b/>
            <sz val="10"/>
            <rFont val="Tahoma"/>
            <family val="2"/>
          </rPr>
          <t>zguerra:</t>
        </r>
        <r>
          <rPr>
            <sz val="10"/>
            <rFont val="Tahoma"/>
            <family val="2"/>
          </rPr>
          <t xml:space="preserve">
Inicio Servicios Admon</t>
        </r>
      </text>
    </comment>
    <comment ref="C8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Inicio Servicios Admon</t>
        </r>
      </text>
    </comment>
    <comment ref="D9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Inicio - Cobro Coactivo</t>
        </r>
      </text>
    </comment>
    <comment ref="D10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Fin - Cobro Coactivo</t>
        </r>
      </text>
    </comment>
    <comment ref="D11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Inicio: Salud Ocupacional</t>
        </r>
      </text>
    </comment>
    <comment ref="D16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Fin: Saludo Ocupacional</t>
        </r>
      </text>
    </comment>
  </commentList>
</comments>
</file>

<file path=xl/comments7.xml><?xml version="1.0" encoding="utf-8"?>
<comments xmlns="http://schemas.openxmlformats.org/spreadsheetml/2006/main">
  <authors>
    <author>zguerra</author>
  </authors>
  <commentList>
    <comment ref="D4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Inicio: Servicios Admon</t>
        </r>
      </text>
    </comment>
    <comment ref="D6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Fin: Servicios Admon</t>
        </r>
      </text>
    </comment>
    <comment ref="D7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Contratos y Convenios
</t>
        </r>
      </text>
    </comment>
    <comment ref="D11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Fin: URF
</t>
        </r>
      </text>
    </comment>
    <comment ref="D12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Fin: Salud Ocupacional</t>
        </r>
      </text>
    </comment>
  </commentList>
</comments>
</file>

<file path=xl/comments8.xml><?xml version="1.0" encoding="utf-8"?>
<comments xmlns="http://schemas.openxmlformats.org/spreadsheetml/2006/main">
  <authors>
    <author>zguerra</author>
  </authors>
  <commentList>
    <comment ref="C13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Inicio: Salud Ocupacional</t>
        </r>
      </text>
    </comment>
    <comment ref="C19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Salud Ocupacional</t>
        </r>
      </text>
    </comment>
  </commentList>
</comments>
</file>

<file path=xl/comments9.xml><?xml version="1.0" encoding="utf-8"?>
<comments xmlns="http://schemas.openxmlformats.org/spreadsheetml/2006/main">
  <authors>
    <author>zguerra</author>
  </authors>
  <commentList>
    <comment ref="E9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Talento humano: 1
CID: 1
</t>
        </r>
      </text>
    </comment>
    <comment ref="F9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Talento Humano: 25
CID: 6</t>
        </r>
      </text>
    </comment>
    <comment ref="E11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Talento Humano: 1
URF: 1 
Salud: 2
</t>
        </r>
      </text>
    </comment>
    <comment ref="F11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Talento Humano: 25
URF: 50
Salud: 60</t>
        </r>
      </text>
    </comment>
    <comment ref="E18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Servicios Admon 2
Cobro 1
</t>
        </r>
      </text>
    </comment>
    <comment ref="F18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Servicios Admon 40
Cobro 10
</t>
        </r>
      </text>
    </comment>
    <comment ref="E23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URF: 1
Salud: 1
</t>
        </r>
      </text>
    </comment>
    <comment ref="F23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URF: 50
Salud: 40</t>
        </r>
      </text>
    </comment>
    <comment ref="E24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Cobro 
</t>
        </r>
      </text>
    </comment>
    <comment ref="E29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Cobro:3
Talento Humano: 1
CID: 2</t>
        </r>
      </text>
    </comment>
    <comment ref="F29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Cobro: 10
Talento Humano: 25
CID: 3</t>
        </r>
      </text>
    </comment>
    <comment ref="E31" authorId="0">
      <text>
        <r>
          <rPr>
            <b/>
            <sz val="8"/>
            <rFont val="Tahoma"/>
            <family val="2"/>
          </rPr>
          <t>zguerra:</t>
        </r>
        <r>
          <rPr>
            <sz val="8"/>
            <rFont val="Tahoma"/>
            <family val="2"/>
          </rPr>
          <t xml:space="preserve">
Cobro</t>
        </r>
      </text>
    </comment>
  </commentList>
</comments>
</file>

<file path=xl/sharedStrings.xml><?xml version="1.0" encoding="utf-8"?>
<sst xmlns="http://schemas.openxmlformats.org/spreadsheetml/2006/main" count="3745" uniqueCount="962">
  <si>
    <t>Ítem</t>
  </si>
  <si>
    <t>Nombre Completo</t>
  </si>
  <si>
    <t>Perfil</t>
  </si>
  <si>
    <t>Categoría</t>
  </si>
  <si>
    <t>Fecha de inicio (dd/mm/2011)</t>
  </si>
  <si>
    <t>Fecha de terminación (dd/mm/2011)</t>
  </si>
  <si>
    <r>
      <t xml:space="preserve">Tiempo de ejecución </t>
    </r>
    <r>
      <rPr>
        <u val="single"/>
        <sz val="12"/>
        <rFont val="Arial"/>
        <family val="2"/>
      </rPr>
      <t>(meses)</t>
    </r>
  </si>
  <si>
    <t>Valor mensual $</t>
  </si>
  <si>
    <t>Valor del Contrato $</t>
  </si>
  <si>
    <t>Valor con (4Xmil) $</t>
  </si>
  <si>
    <t>Código CUBS (SICE)</t>
  </si>
  <si>
    <t>Responsable</t>
  </si>
  <si>
    <t xml:space="preserve">Ingeniero quimico, con maestria en calidad y experiencia de 8 años en implementación de sistemas de gestión </t>
  </si>
  <si>
    <t>PROFESIONAL 4</t>
  </si>
  <si>
    <t>2,31,16</t>
  </si>
  <si>
    <t>Nancy del Pilar Ruiz</t>
  </si>
  <si>
    <t>Tiempo de ejecución (meses)</t>
  </si>
  <si>
    <t xml:space="preserve">Oficina Asesora de planeación </t>
  </si>
  <si>
    <t>Cargo/Categoria</t>
  </si>
  <si>
    <t>Unidad</t>
  </si>
  <si>
    <t>Valor viático</t>
  </si>
  <si>
    <t>No. Funcionarios o contratistas</t>
  </si>
  <si>
    <t>No. Dias</t>
  </si>
  <si>
    <t>Valor total por cargo/categoria</t>
  </si>
  <si>
    <t xml:space="preserve">Dias </t>
  </si>
  <si>
    <t>Días</t>
  </si>
  <si>
    <t>Jefe de oficina -  Asesor-09</t>
  </si>
  <si>
    <t>Profesional especializado-18</t>
  </si>
  <si>
    <t>Profesional especializado-19</t>
  </si>
  <si>
    <t>Asesor-07</t>
  </si>
  <si>
    <t>Director técnico-21</t>
  </si>
  <si>
    <t>Jefe de oficina - -16</t>
  </si>
  <si>
    <t>Profesional especializado-14</t>
  </si>
  <si>
    <t>Subdirector general-16</t>
  </si>
  <si>
    <t>Profesional universitario -05</t>
  </si>
  <si>
    <t>Profesional universitario -03</t>
  </si>
  <si>
    <t>Técnico operativo-14</t>
  </si>
  <si>
    <t>TÉCNICO EXPERTO - MUSEO</t>
  </si>
  <si>
    <t>Director General-25</t>
  </si>
  <si>
    <t>PROFESIONAL 1</t>
  </si>
  <si>
    <t>PROFESIONAL 0</t>
  </si>
  <si>
    <t>TOTAL  VIATICOS</t>
  </si>
  <si>
    <t xml:space="preserve">Oficina de planeación </t>
  </si>
  <si>
    <t>Concepto</t>
  </si>
  <si>
    <t>Ruta</t>
  </si>
  <si>
    <t>Valor por tiquete</t>
  </si>
  <si>
    <t xml:space="preserve">Cantidad de unidades </t>
  </si>
  <si>
    <t>Tiquetes Aéreos</t>
  </si>
  <si>
    <t>BOGOTA/CUCUTA/BOGOTA</t>
  </si>
  <si>
    <t>BOGOTA/NEIVA/BTA</t>
  </si>
  <si>
    <t>TOTAL TIQUETES</t>
  </si>
  <si>
    <t>oap</t>
  </si>
  <si>
    <t>Ciudad</t>
  </si>
  <si>
    <t>Valor por trayecto</t>
  </si>
  <si>
    <t>Cantidad de trayectos</t>
  </si>
  <si>
    <t>Taxis entre aeropuerto o terminal</t>
  </si>
  <si>
    <t>Medellín - aeropuerto José Maria Cordoba</t>
  </si>
  <si>
    <t>trayecto</t>
  </si>
  <si>
    <t>Bogotá, Pasto, Barranquilla, Bucaramanga</t>
  </si>
  <si>
    <t>Calí</t>
  </si>
  <si>
    <t>Medellín - aeropuerto Olaya Herrera</t>
  </si>
  <si>
    <t>Demas cuidades</t>
  </si>
  <si>
    <t>TOTAL TAXIS</t>
  </si>
  <si>
    <t>Objeto del contrato</t>
  </si>
  <si>
    <t>Fecha inicio proceso (dd/mm/2012)</t>
  </si>
  <si>
    <t>Fecha legalización (dd/mm/2012)</t>
  </si>
  <si>
    <t>Fecha de terminación (dd/mm/2012)</t>
  </si>
  <si>
    <t>Modalidad de contratación</t>
  </si>
  <si>
    <t>Selección abreviada</t>
  </si>
  <si>
    <t>2.32.25</t>
  </si>
  <si>
    <t>Software de Codigo de Barras</t>
  </si>
  <si>
    <t>Contratación directa</t>
  </si>
  <si>
    <t>1.47.4</t>
  </si>
  <si>
    <t>Avaluo de bienes muebles</t>
  </si>
  <si>
    <t>Concurso de Méritos</t>
  </si>
  <si>
    <t>2.31.13</t>
  </si>
  <si>
    <t>Contratación de verificación Física de Inventarios</t>
  </si>
  <si>
    <t>2.31.17</t>
  </si>
  <si>
    <t>Diseño arquitectonico</t>
  </si>
  <si>
    <t>2.8.1</t>
  </si>
  <si>
    <t>Convenio para la investigacion masiva de bienes inmuebles a nivel nacional a deudores de la antidad con Procesos Administrativos de Cobro Por Jurisdicción Coactiva con la Superintendencia de Notariado y Registro</t>
  </si>
  <si>
    <t>2.4.1</t>
  </si>
  <si>
    <t>Convenio para la investigacion masiva de bienes automotores a nivel nacional a deudores de la antidad con Procesos Administrativos de Cobro Por Jurisdicción Coactiva con el Registro Unico Nacional de Transisto - RUNT -</t>
  </si>
  <si>
    <t>Uso de listas de elegibles de acuerdo con la Ley 909 de 2004</t>
  </si>
  <si>
    <t>Definir estandar de competencias funcionales</t>
  </si>
  <si>
    <t>Pruebas paraclínicas, exámenes de ingreso, exámenes periódicos y exámenes de retiro</t>
  </si>
  <si>
    <t>2.3.1</t>
  </si>
  <si>
    <t>Servicios de dosimetría individual</t>
  </si>
  <si>
    <t>CURADOR AD LITEM (Defensa tecnica 500 procesos de Cobro Coactivo - 5 SMLDV) Acuerdo No. 1518 de 2002-Sala Administrativa del Consejo Superior de la Judicatura</t>
  </si>
  <si>
    <t>SECUESTRE  (Bienes en 100 procesos de Cobro Coactivo, 7 SMLDV) Acuerdo No. 1518 de 2002-Sala Administrativa del Consejo Superior de la Judicatura</t>
  </si>
  <si>
    <t>PERITO AVALUADOR (Bienes en 100 procesos de Cobro Coactivo, 7 SMLDV) Acuerdo No. 1518 de 2002-Sala Administrativa del Consejo Superior de la Judicatura</t>
  </si>
  <si>
    <t>LIQUIDADOR (Bienes en 100 procesos de Cobro Coactivo, 7 SMLDV) Acuerdo No. 1518 de 2002-Sala Administrativa del Consejo Superior de la Judicatura</t>
  </si>
  <si>
    <t xml:space="preserve">Secretaría General </t>
  </si>
  <si>
    <t>Rooger Acevedo</t>
  </si>
  <si>
    <t>Conocimiento en el manejo de los inventarios</t>
  </si>
  <si>
    <t>TÉCNICO 2</t>
  </si>
  <si>
    <t>Gustavo Diaz</t>
  </si>
  <si>
    <t>Tecnico Electricista</t>
  </si>
  <si>
    <t>TÉCNICO 1</t>
  </si>
  <si>
    <t>Jose Edilson Vega</t>
  </si>
  <si>
    <t>Mantenimientos menores</t>
  </si>
  <si>
    <t xml:space="preserve">ASISTENCIAL OPERATIVO </t>
  </si>
  <si>
    <t>Ricardo Villarraga</t>
  </si>
  <si>
    <t>Conocimientos en manejo ambiental</t>
  </si>
  <si>
    <t>Arquitecto</t>
  </si>
  <si>
    <t>Profesional Grado 1. Arquitecto con experiencia en Interventoria, calculo de presupuestos, manejo de autocad</t>
  </si>
  <si>
    <t>Ingeniero Electrico</t>
  </si>
  <si>
    <t>Profesional Grado 1. Ingeniero Electrico con experiencia en Interventoria, calculo de presupuestos, manejo de autocad</t>
  </si>
  <si>
    <t>Contratista 1</t>
  </si>
  <si>
    <t xml:space="preserve">Abogado con experiencia de Cuatro  (6) años en Derecho administrativo </t>
  </si>
  <si>
    <t>Contratista 2</t>
  </si>
  <si>
    <t xml:space="preserve">Abogado con experiencia de Cuatro  (4) años en Derecho administrativo </t>
  </si>
  <si>
    <t>PROFESIONAL 2</t>
  </si>
  <si>
    <t>Contratista 3</t>
  </si>
  <si>
    <t xml:space="preserve">Abogado con experiencia de Cuatro  (2) años en Derecho administrativo </t>
  </si>
  <si>
    <t>PROFESIONAL 3</t>
  </si>
  <si>
    <t>Contratista 5</t>
  </si>
  <si>
    <t xml:space="preserve">Técnico profesional con dos (2) años de experiencia en apoyo a funciones administrativas y legales   y haber cursado dos  (2) años de derecho. </t>
  </si>
  <si>
    <t>JOSE VICENTE RAMIREZ MENDIETA</t>
  </si>
  <si>
    <t>Profesional en Administración Pública y Abogado especializado en Sistemas de Gestión de Calidad</t>
  </si>
  <si>
    <t>WILFRAN JAIR CASTELLANOS CIFUENTES</t>
  </si>
  <si>
    <t>Profesional en Administración Pública especializado en</t>
  </si>
  <si>
    <t>LIZ YANETH SALAMANCA PRECIADO</t>
  </si>
  <si>
    <t>Profesional en Psicología, conexperiencia en desarrollo humano</t>
  </si>
  <si>
    <t>ALBERTO CACERES PINEDA</t>
  </si>
  <si>
    <t>Técnico en archivistica con 21 años de experiencia</t>
  </si>
  <si>
    <t>JULIAN ANDRES MARTIN RIOS</t>
  </si>
  <si>
    <t xml:space="preserve">Técnico en archivistica </t>
  </si>
  <si>
    <t xml:space="preserve">Luz Amparo Morales Rodriguez </t>
  </si>
  <si>
    <t xml:space="preserve">Profesional Abogada especializada,   con experiencia minimo de 4 años en actividades relacionadas con la direccion de procesos, procedimientos, manejo  probatorio y de personal. </t>
  </si>
  <si>
    <t>Greis Carolina Lizcano Tellez</t>
  </si>
  <si>
    <t>Profesional Abogado. Minimo 3 años de experiencia en temas relacionados con manejo de procesos, términos,  redaccion de providencias, analisis juridicos,  practica probatoria en instrucción de diligencias  y en general con conocimientos de Control Disciplinario.</t>
  </si>
  <si>
    <t>Yovanny Enrique Torres Cruz</t>
  </si>
  <si>
    <t>Maria Fernanda Castillo Ramirez</t>
  </si>
  <si>
    <t>Bachiller con experiencia secretarial, conocimiento basicos en el manejo de los sistemas informaticos, control de terminos mediante bases de datos, manejo de correspondencia, archivos, atencion al ppúblico.</t>
  </si>
  <si>
    <t xml:space="preserve">ASISTENCIAL SECRETARIAL, DE OFICINA </t>
  </si>
  <si>
    <t>Alvaro Parra</t>
  </si>
  <si>
    <t>Contador público - Con tres (3) años experiencia profesional especifica en actividades de recursos financieros (Contabilidad, presupuesto)   y especialización en ramas de la contaduría pública</t>
  </si>
  <si>
    <t>Profesional 2</t>
  </si>
  <si>
    <t>Malka Yesenia Franco</t>
  </si>
  <si>
    <t xml:space="preserve">Economista - Con cinco (5) años experiencia profesional especifica en actividades de recursos financieros (SIIF II NACION Contabilidad, presupuesto, tesorería)   </t>
  </si>
  <si>
    <t xml:space="preserve">Edward Polanco </t>
  </si>
  <si>
    <t>Título de Técnico Profesional, con dos (2) años de experiencia en actividades similares y dos (2) años de educación superior.</t>
  </si>
  <si>
    <t>Técnico 2</t>
  </si>
  <si>
    <t>Andres Ramirez</t>
  </si>
  <si>
    <t>Francisca Guarnizo</t>
  </si>
  <si>
    <t>Sexto semestre de derecho - con dos años de experiencia en actividades similares a aquella del objeto a contratar</t>
  </si>
  <si>
    <t>Sandra P. Angarita</t>
  </si>
  <si>
    <t>Título de Tecnólogo, con dos (2) años de experiencia específica en actividades similares a aquella del objeto a contratar</t>
  </si>
  <si>
    <t>Tecnologo 1</t>
  </si>
  <si>
    <t>Luis Hernando Veloza</t>
  </si>
  <si>
    <t>Estudiante de Contaduría Pública (tres años de educación superior en areas afines a las necesidades del servicio.</t>
  </si>
  <si>
    <t>Maribel Villarraga Olaya</t>
  </si>
  <si>
    <t>Contador Público, título profesional en área específica en la que el contratista prestará sus servicios.</t>
  </si>
  <si>
    <t>Profesional 0</t>
  </si>
  <si>
    <t>Jhon Jairo Lozada Lozano</t>
  </si>
  <si>
    <t>Sandra P. Veloza</t>
  </si>
  <si>
    <t>Título de tecnólogo en área específica.</t>
  </si>
  <si>
    <t>Técnologo 0</t>
  </si>
  <si>
    <t>Sandra Juliana Villamarin</t>
  </si>
  <si>
    <t xml:space="preserve">Contador público - Con siete (7) años experiencia profesional especifica en actividades de recursos financieros (Contabilidad, presupuesto, tesorería, Cartera)   </t>
  </si>
  <si>
    <t>Sindy Milena Sepulveda</t>
  </si>
  <si>
    <t>Adriana Martínez</t>
  </si>
  <si>
    <t>Título de Bachiller con nueve (9) años experiencia en SIIF</t>
  </si>
  <si>
    <t xml:space="preserve">Asistencial </t>
  </si>
  <si>
    <t>Maria Selene Marín Plazas</t>
  </si>
  <si>
    <t>Administrador Financiero - Título profesional en área específica en la que el contratista prestará sus servicios</t>
  </si>
  <si>
    <t>Profesional 1</t>
  </si>
  <si>
    <t>Martha Cecilia Orjuela Ciceri</t>
  </si>
  <si>
    <t>Contador Público, profesional en el área específica a la de contratar</t>
  </si>
  <si>
    <t>Candy Johana Gómez</t>
  </si>
  <si>
    <t>Aprobación de dos (2) años de educación superior en área específica en la que presta el servicio.</t>
  </si>
  <si>
    <t>Patricia del Pilar Barragan</t>
  </si>
  <si>
    <t>Diez (10) semestres de Ingenieria Comercial, tres (3) años de educación superior, en áreas afines a las necesidades del servicio.</t>
  </si>
  <si>
    <t>Tecnólogo 1</t>
  </si>
  <si>
    <t>Maria del Carmen Cantor</t>
  </si>
  <si>
    <t xml:space="preserve">Administrador de Empresas - Con cinco (5) años de experiencia profesional especifica en actividades de recursos financieros (Contabilidad y Cartera)   </t>
  </si>
  <si>
    <t>Yenny del Pilar Marroquín</t>
  </si>
  <si>
    <t>Claudia Cristina Godoy Duque</t>
  </si>
  <si>
    <t xml:space="preserve">Contador Público, profesional en el área especefica a la de contratar. </t>
  </si>
  <si>
    <t>Javier Barragan Gutierrez</t>
  </si>
  <si>
    <t>Contador público Especializado - Con tres (3) años experiencia profesional especifica en actividades de recursos financieros (Contabilidad, presupuesto, tesorería, Cartera y contratación estatal)   y especialización en ramas de la contaduría pública.</t>
  </si>
  <si>
    <t>Carlos Valderrama</t>
  </si>
  <si>
    <t xml:space="preserve">Administrados de Empresas, Profesional en area específica a la de contratar </t>
  </si>
  <si>
    <t>Marcela Venegas</t>
  </si>
  <si>
    <t>Tecnico 2</t>
  </si>
  <si>
    <t>YOLANDA RODRIGUEZ</t>
  </si>
  <si>
    <t>ABOGADA</t>
  </si>
  <si>
    <t>DIANA CATALINA SUAREZ</t>
  </si>
  <si>
    <t>IVVONNE ANDREA ABAUNZA</t>
  </si>
  <si>
    <t>GUILLERMO ISAZA HERRERA</t>
  </si>
  <si>
    <t>ABOGADO</t>
  </si>
  <si>
    <t>MYRIAM YANETH PARDO GUTIERREZ</t>
  </si>
  <si>
    <t>ADMINISTRADORA DE EMPRESAS</t>
  </si>
  <si>
    <t>JOSE ALBERTO MORENO</t>
  </si>
  <si>
    <t>CONTADOR PUBLICO</t>
  </si>
  <si>
    <t>YINA PAOLA VILLAMIL</t>
  </si>
  <si>
    <t>TECNICO</t>
  </si>
  <si>
    <t>YAIR PISSO</t>
  </si>
  <si>
    <t>CLAUDIA MOLINA</t>
  </si>
  <si>
    <t>COMUNICADORA SOCIAL</t>
  </si>
  <si>
    <t>SIN DEFINIR</t>
  </si>
  <si>
    <t>BACHILLER</t>
  </si>
  <si>
    <t xml:space="preserve">PROFESIONAL </t>
  </si>
  <si>
    <t>PSICÓLOGA ESPECIALISTA EN SALUD OCUPACIONAL</t>
  </si>
  <si>
    <t>ASISTENTE ADMINISTRATIVA</t>
  </si>
  <si>
    <t>PROFESIONAL PARA APOYO ADMINISTRATIVO</t>
  </si>
  <si>
    <t>Secretaría General</t>
  </si>
  <si>
    <t xml:space="preserve">COMPRA DE EQUIPOS </t>
  </si>
  <si>
    <t>Descripción y Especificaciones Técnicas</t>
  </si>
  <si>
    <t>Cantidad</t>
  </si>
  <si>
    <t>Valor Unitario $</t>
  </si>
  <si>
    <t>Valor Total $</t>
  </si>
  <si>
    <t>Valor Total con (4Xmil) $</t>
  </si>
  <si>
    <t>Fecha inicio proceso (dd/mm/2011)</t>
  </si>
  <si>
    <t>Fecha legalización (dd/mm/2011)</t>
  </si>
  <si>
    <t>Herramientas</t>
  </si>
  <si>
    <t>Pilas recargables, cargadores, destronilladores, palustre, pala, pica, nivel, llaves, cortadores, soplete manguera,</t>
  </si>
  <si>
    <t>1.30.4</t>
  </si>
  <si>
    <t>Audiovisuales y accesorios</t>
  </si>
  <si>
    <t>Video beam</t>
  </si>
  <si>
    <t>Equipo de cafetería</t>
  </si>
  <si>
    <t>Neveras</t>
  </si>
  <si>
    <t>1.21.1</t>
  </si>
  <si>
    <t>Equipo de sistemas</t>
  </si>
  <si>
    <t>Computadores</t>
  </si>
  <si>
    <t>1.47.1</t>
  </si>
  <si>
    <t>Cafeteras</t>
  </si>
  <si>
    <t>1.50.1</t>
  </si>
  <si>
    <t xml:space="preserve"> Otras compras de equipos</t>
  </si>
  <si>
    <t>Deshumificador, bomba hidraulica, taladro</t>
  </si>
  <si>
    <t>1.21.4</t>
  </si>
  <si>
    <t>Equipo de comunicaciones</t>
  </si>
  <si>
    <t>FAX</t>
  </si>
  <si>
    <t>1.36.1.6</t>
  </si>
  <si>
    <t>COMPUTADOR</t>
  </si>
  <si>
    <t xml:space="preserve"> Equipo médico</t>
  </si>
  <si>
    <t>Equipos para atención médica y paramédica básica</t>
  </si>
  <si>
    <t>1.42.9</t>
  </si>
  <si>
    <t>Mínima cuantía</t>
  </si>
  <si>
    <t>Equipo para pruebas de alcoholemia</t>
  </si>
  <si>
    <t>1.42.13</t>
  </si>
  <si>
    <t>Adquisición de 8 radios de comunicación para la Brigada de Emergencia</t>
  </si>
  <si>
    <t>1.36.1</t>
  </si>
  <si>
    <t>Luxómetro</t>
  </si>
  <si>
    <t>1.39.2</t>
  </si>
  <si>
    <t xml:space="preserve">Adquisición e instalación de alarmas de emergencia </t>
  </si>
  <si>
    <t>1.41.6</t>
  </si>
  <si>
    <t xml:space="preserve">Adquisición de biombos </t>
  </si>
  <si>
    <t>1.48.1.4</t>
  </si>
  <si>
    <t>ENSERES Y EQUIPOS DE OFICINA</t>
  </si>
  <si>
    <t>Equipos y maquinas para oficina</t>
  </si>
  <si>
    <t>Scanner</t>
  </si>
  <si>
    <t>1.47.2</t>
  </si>
  <si>
    <t>Mobiliario y enseres</t>
  </si>
  <si>
    <t>Sillas</t>
  </si>
  <si>
    <t>1.48.1.14</t>
  </si>
  <si>
    <t>Muebles de oficina (superficies, cajoneras, paneles, archivadores rodantes, sillas)</t>
  </si>
  <si>
    <t>1.48.1</t>
  </si>
  <si>
    <t>Archivadores</t>
  </si>
  <si>
    <t>1.48.1.1</t>
  </si>
  <si>
    <t>SCANER</t>
  </si>
  <si>
    <t>IMPRESORAS</t>
  </si>
  <si>
    <t>Otros enseres y equipos de oficina</t>
  </si>
  <si>
    <t>TELEFONOS</t>
  </si>
  <si>
    <t>Adquisición de mueble para almacenamiento de medicamentos</t>
  </si>
  <si>
    <t>MATERIALES Y SUMINISTROS</t>
  </si>
  <si>
    <t>Descripción</t>
  </si>
  <si>
    <t>Comisiones</t>
  </si>
  <si>
    <t>N/A</t>
  </si>
  <si>
    <t xml:space="preserve">Caja menor </t>
  </si>
  <si>
    <t>Caja menor</t>
  </si>
  <si>
    <t>Combustibles y lubricantes</t>
  </si>
  <si>
    <t>1.65.7</t>
  </si>
  <si>
    <t>Llantas y accesorios</t>
  </si>
  <si>
    <t>1.8.1</t>
  </si>
  <si>
    <t xml:space="preserve"> Papelería, útiles de escritorio y oficina</t>
  </si>
  <si>
    <t>1.52.1</t>
  </si>
  <si>
    <t xml:space="preserve"> Productos de aseo y limpieza</t>
  </si>
  <si>
    <t>1.56.2</t>
  </si>
  <si>
    <t xml:space="preserve"> Productos de cafetería y restaurante</t>
  </si>
  <si>
    <t xml:space="preserve"> Otros materiales y suministros</t>
  </si>
  <si>
    <t>material electrico de repuesto: tubos, bombillos, balastos, sockets (OHSAS), accesorios hidraulicos</t>
  </si>
  <si>
    <t>1.37.25</t>
  </si>
  <si>
    <t xml:space="preserve">Pintura, tuberia PVC, cable, etc </t>
  </si>
  <si>
    <t>1.25.1</t>
  </si>
  <si>
    <t>Banderas</t>
  </si>
  <si>
    <t>1.59.9</t>
  </si>
  <si>
    <t>Dotación</t>
  </si>
  <si>
    <t>Dotación de Ley</t>
  </si>
  <si>
    <t>1.60.3</t>
  </si>
  <si>
    <t xml:space="preserve"> Medicamentos y productos farmacéuticos</t>
  </si>
  <si>
    <t>Adquisición de elementos para dotación de botiquines</t>
  </si>
  <si>
    <t>1.42.5</t>
  </si>
  <si>
    <t>Adquisición de bloqueadores solares, repelentes y garrapaticidas</t>
  </si>
  <si>
    <t>1.42.4</t>
  </si>
  <si>
    <t>Suministro de combustibles</t>
  </si>
  <si>
    <t>1.65.2</t>
  </si>
  <si>
    <t>Adquisición de vacunas</t>
  </si>
  <si>
    <t>1.42.1.7</t>
  </si>
  <si>
    <t>Adquisición de elementos para exámenes médicos ocupacionales</t>
  </si>
  <si>
    <t>1.42.1</t>
  </si>
  <si>
    <t xml:space="preserve"> Materiales reactivos de laboratorio y químicos</t>
  </si>
  <si>
    <t>Adquisición de elementos para pruebas paraclínicas</t>
  </si>
  <si>
    <t>Secretario General-21</t>
  </si>
  <si>
    <t>Profesional especializado-16</t>
  </si>
  <si>
    <t>Profesional especializado-17</t>
  </si>
  <si>
    <t>Técnico operativo-09</t>
  </si>
  <si>
    <t xml:space="preserve">BOGOTA/MEDELLIN/BOGOTA         </t>
  </si>
  <si>
    <t>BOGOTA/CGENA/BOGOTA</t>
  </si>
  <si>
    <t xml:space="preserve">BOGOTA/CALI/BOGOTA         </t>
  </si>
  <si>
    <t>BOGOTA/IBAGUE/BOGOTA</t>
  </si>
  <si>
    <t>BOGOTA/MANIZALES/BOGOTA</t>
  </si>
  <si>
    <t>Valor Unitario</t>
  </si>
  <si>
    <t xml:space="preserve">Cantidad </t>
  </si>
  <si>
    <t xml:space="preserve">Valor total </t>
  </si>
  <si>
    <t xml:space="preserve">Transporte intermunicipal </t>
  </si>
  <si>
    <t>Tiquete</t>
  </si>
  <si>
    <t>MANTENIMIENTO DE INFRAESTRUCTURA</t>
  </si>
  <si>
    <t>Valor $</t>
  </si>
  <si>
    <t>comisiones</t>
  </si>
  <si>
    <t>Mantenimiento de bienes inmuebles</t>
  </si>
  <si>
    <t>Sede Central y Observatorios.</t>
  </si>
  <si>
    <t>2.24.1</t>
  </si>
  <si>
    <t>Mantenimiento de bienes muebles, equipos y enseres</t>
  </si>
  <si>
    <t>Sillas auditorio.</t>
  </si>
  <si>
    <t>Servicio de aseo</t>
  </si>
  <si>
    <t>2.27.10</t>
  </si>
  <si>
    <t>Mantenimiento equipo de navegación y transporte</t>
  </si>
  <si>
    <t>Vehiculos</t>
  </si>
  <si>
    <t>Servicio de seguridad y vigilancia</t>
  </si>
  <si>
    <t>Vigilancia y Seguridad Privada.</t>
  </si>
  <si>
    <t>2.27.6</t>
  </si>
  <si>
    <t>Mantenimiento de otros bienes</t>
  </si>
  <si>
    <t>Varios</t>
  </si>
  <si>
    <t>Recarga y mantenimiento de extintores</t>
  </si>
  <si>
    <t>1.22.1</t>
  </si>
  <si>
    <t>Mantenimiento de alarmas de emergencia</t>
  </si>
  <si>
    <t>Mantenimiento de equipos médicos</t>
  </si>
  <si>
    <t>Mantenimiento y calibración de equipos de medición ocupacional</t>
  </si>
  <si>
    <t>Mantenimiento de vehiculos</t>
  </si>
  <si>
    <t>IMPRESOS Y PUBLICACIONES</t>
  </si>
  <si>
    <t>Suscripciones</t>
  </si>
  <si>
    <t>Tiempo y portafolio</t>
  </si>
  <si>
    <t>Otros gastos por impresos y publicaciones</t>
  </si>
  <si>
    <t>Pautas Publicitarias en Directorios Telefonicos</t>
  </si>
  <si>
    <t>1.53.7</t>
  </si>
  <si>
    <t>fotocopias</t>
  </si>
  <si>
    <t>2.32.1</t>
  </si>
  <si>
    <t>Publicacion de Licitaciones</t>
  </si>
  <si>
    <t>2.35.4</t>
  </si>
  <si>
    <t>Edición de libros, revistas, escritos y trabajos tipográficos</t>
  </si>
  <si>
    <t>Normas</t>
  </si>
  <si>
    <t>1.53.1</t>
  </si>
  <si>
    <t>CODIGOS LEGIS Y NOTICIAS JURIDICAS AL DIA LEGIS</t>
  </si>
  <si>
    <t>Publicación de procesos de licitación</t>
  </si>
  <si>
    <t>2.31.1</t>
  </si>
  <si>
    <t>ARRENDAMIENTOS</t>
  </si>
  <si>
    <t>Valor con (4Xmil)$</t>
  </si>
  <si>
    <t>Fecha de Finalización (dd/mm/2011)</t>
  </si>
  <si>
    <t xml:space="preserve"> Arrendamientos bienes inmuebles</t>
  </si>
  <si>
    <t>Valledupar</t>
  </si>
  <si>
    <t>2.43.2</t>
  </si>
  <si>
    <t>COMUNICACIONES Y TRANSPORTE</t>
  </si>
  <si>
    <t>Correo</t>
  </si>
  <si>
    <t>Servicio Correo Postal</t>
  </si>
  <si>
    <t>2.32.7</t>
  </si>
  <si>
    <t>Embalaje y acarreo</t>
  </si>
  <si>
    <t>Traslado de muebles</t>
  </si>
  <si>
    <t>2.37.2</t>
  </si>
  <si>
    <t xml:space="preserve">CAPACITACIÓN, BIENESTAR SOCIAL Y ESTIMULOS  </t>
  </si>
  <si>
    <t>Número de participantes / asistentes</t>
  </si>
  <si>
    <t>Valor total del curso o evento $</t>
  </si>
  <si>
    <t>Fecha del curso o evento (dd/mm/2011)</t>
  </si>
  <si>
    <t>Servicios de capacitación</t>
  </si>
  <si>
    <t>Ejecutar el Plan Institucional de capacitación de los funcionarios del Servicio Geológico Colombiano</t>
  </si>
  <si>
    <t>inicia en febrero 2012</t>
  </si>
  <si>
    <t>Contratación directa / interadministrativos</t>
  </si>
  <si>
    <t>2.36.1</t>
  </si>
  <si>
    <t>Maritza Gerardino infante</t>
  </si>
  <si>
    <t>Servicios de bienestar social</t>
  </si>
  <si>
    <t>Brindar apoyo logístico para el desarrollo de las actividades de Bienestar social enmarcadas en el programa de Bienestar Social del Serivicio Geológico Colombino</t>
  </si>
  <si>
    <t>Apoyo Educación Formal de los funcionarios de carrera administrativa del Servicio Geológico Colombiano</t>
  </si>
  <si>
    <t>Otros servicios para capacitación, bienestar social y estímulos</t>
  </si>
  <si>
    <t>Desarrollo Plantaforma Elearning</t>
  </si>
  <si>
    <t>SERVICIOS PÚBLICOS</t>
  </si>
  <si>
    <t>Valor  $</t>
  </si>
  <si>
    <t>Valor  con (4Xmil) $</t>
  </si>
  <si>
    <t>Acueducto alcantarillado y aseo</t>
  </si>
  <si>
    <t>Servicio publico de acueducto, alcantarillado y aseo.</t>
  </si>
  <si>
    <t>Energía</t>
  </si>
  <si>
    <t>Servicio público de energia.</t>
  </si>
  <si>
    <t>Teléfono, fax y otros</t>
  </si>
  <si>
    <t>Servicio telefonico</t>
  </si>
  <si>
    <t>Telefonía móvil celular</t>
  </si>
  <si>
    <t>Servicio de celular</t>
  </si>
  <si>
    <t>Otros servicios públicos</t>
  </si>
  <si>
    <t>Directv</t>
  </si>
  <si>
    <t>Secretaría general</t>
  </si>
  <si>
    <t>SEGUROS</t>
  </si>
  <si>
    <t xml:space="preserve"> Seguros generales</t>
  </si>
  <si>
    <t>Jorge Serrato</t>
  </si>
  <si>
    <t xml:space="preserve"> Otros seguros</t>
  </si>
  <si>
    <t>SOAT</t>
  </si>
  <si>
    <t>Gerardo Sanchez</t>
  </si>
  <si>
    <t>Valor  (4Xmil) $</t>
  </si>
  <si>
    <t>GASTOS FINANCIEROS</t>
  </si>
  <si>
    <t xml:space="preserve">TOTAL </t>
  </si>
  <si>
    <t>Área</t>
  </si>
  <si>
    <t>Impuestos de Vehiculos</t>
  </si>
  <si>
    <t>Impuesto predial</t>
  </si>
  <si>
    <t>Otros impuestos</t>
  </si>
  <si>
    <t>concepto</t>
  </si>
  <si>
    <t>valor</t>
  </si>
  <si>
    <t xml:space="preserve">Secretaria general </t>
  </si>
  <si>
    <t>Honorarios de consejo directivo</t>
  </si>
  <si>
    <t xml:space="preserve">Dirección general </t>
  </si>
  <si>
    <t>Operario calificado-12</t>
  </si>
  <si>
    <t>Claudia Patricia Reyes Bohorquez</t>
  </si>
  <si>
    <t>Físico con más de 5 años de experiencia en seguridad nuclear y protección radiológica</t>
  </si>
  <si>
    <t>Eymi Julliette Camargo Cárdenas</t>
  </si>
  <si>
    <t xml:space="preserve">Milena Cecilia Rada Reyes </t>
  </si>
  <si>
    <t>Relaciones Internacionales  - operador de SIAR</t>
  </si>
  <si>
    <t xml:space="preserve">Angela Liliana Abadia Zapata </t>
  </si>
  <si>
    <t>Ingeniero físico con conocimientos en Protección Radiológica</t>
  </si>
  <si>
    <t>Juan Guillermo Ramírez</t>
  </si>
  <si>
    <t>Físico con conocimientos en Protección Radiológica</t>
  </si>
  <si>
    <t>Johnny Walter Gómez Carvajal</t>
  </si>
  <si>
    <t>Tecnólogo Mecánico  con conocimientos en Protección Radiológica</t>
  </si>
  <si>
    <t>Jonnathan Mauricio Marin Villanueva</t>
  </si>
  <si>
    <t>Carlos Eduardo González Idárraga</t>
  </si>
  <si>
    <t>Diana Carolina Agudelo Vera</t>
  </si>
  <si>
    <t>Ingeniero químico con conocimientos en Protección Radiológica</t>
  </si>
  <si>
    <t xml:space="preserve">Jazmín Alicia Palacio Rodríguez  </t>
  </si>
  <si>
    <t xml:space="preserve">Karen Alexandra Peña Molina  </t>
  </si>
  <si>
    <t>Archivista con CAP del SENA o equivalente</t>
  </si>
  <si>
    <t xml:space="preserve">Yudy Andrea Pinto Briceño  </t>
  </si>
  <si>
    <t>Asistencial con CAP del SENA o equivalente</t>
  </si>
  <si>
    <t xml:space="preserve">Laura Mercedes López Córdoba  </t>
  </si>
  <si>
    <t>Físico o Ingeniero Químico o Ing. Físico con conocimientos en Protección Radiológica</t>
  </si>
  <si>
    <t xml:space="preserve">Leidy Johana Baquero Cantor  </t>
  </si>
  <si>
    <t>Por definir</t>
  </si>
  <si>
    <t>Físico o Ingeniero Químico o Ing. Físico</t>
  </si>
  <si>
    <t>Seguridad Nuclear y protección radiológica</t>
  </si>
  <si>
    <t xml:space="preserve">Contratacion de una firma de revision de procesos judiciales a nivel nacional </t>
  </si>
  <si>
    <t>2.32.17</t>
  </si>
  <si>
    <t>Oficina Juridica</t>
  </si>
  <si>
    <t>Oficina Jurídica</t>
  </si>
  <si>
    <t>Abogado con especiliazacion en derecho administrativo Derecho Contractual y Relaciones Jurídicas Negociales, Penal y Ciencias Criminológicas, Laboral, Comercial, Civil, con mas de cuatro (4) años de experiencia profesional, de los cuales 18 meses de experiencia relacionada con el sector de Minas.</t>
  </si>
  <si>
    <t>2.31.3</t>
  </si>
  <si>
    <t xml:space="preserve">Abogado </t>
  </si>
  <si>
    <t>Multifuncional fax y scaneer</t>
  </si>
  <si>
    <t>1.36.1.6.8</t>
  </si>
  <si>
    <t xml:space="preserve">Subdireccion de Información </t>
  </si>
  <si>
    <t>Licitación  pública</t>
  </si>
  <si>
    <t>Impresora a doble cara dúplex</t>
  </si>
  <si>
    <t>1.47.2.3.18</t>
  </si>
  <si>
    <t xml:space="preserve">Computador </t>
  </si>
  <si>
    <t>1.47.1.1.32</t>
  </si>
  <si>
    <t>Auditorias externas Seguimiento auditoría de sistemas</t>
  </si>
  <si>
    <t>2.31.10</t>
  </si>
  <si>
    <t>Beatriz Blanco</t>
  </si>
  <si>
    <t>Control interno</t>
  </si>
  <si>
    <t>Asistencial con experiencia en recepción y clasificación de correspondencia, atención al usuario y actividades de archivo</t>
  </si>
  <si>
    <t>2.31.16</t>
  </si>
  <si>
    <t>Beatriz Isabel Blanco</t>
  </si>
  <si>
    <t>Profesional en contaduría con experiencia mìnima de 3 años en el área contable, auditoría y revisoría fiscal</t>
  </si>
  <si>
    <t>Profesional en derecho con experiencia mínima de 3 años en derecho comercial, civil, administrativo y/o financiero, procesos de contratación, constitución de garantías y estudio de títulos, cobranza judicial y extrajudicial y asesoría al área de servicio al cliente para respuestas a entes de control y quejas a clientes</t>
  </si>
  <si>
    <t>Profesional en ingeniería química, geología, administración de empresas, ingeniería industrial y/o carreras afines con experiencia mínima de 1 año en auditoría interna</t>
  </si>
  <si>
    <t>control interno</t>
  </si>
  <si>
    <t>Adriana Granja</t>
  </si>
  <si>
    <t>Tecnologo administracion</t>
  </si>
  <si>
    <t>2,31,17</t>
  </si>
  <si>
    <t>Amenazas</t>
  </si>
  <si>
    <t>Sismologo (Faustino Blanco)</t>
  </si>
  <si>
    <t>Fisico, geologo o Ingeniero</t>
  </si>
  <si>
    <t>Sismologo (Jaime Fernando Erazo)</t>
  </si>
  <si>
    <t>Fisico, geologo, Ingeniero con maestria y experiencia de 8 o mas años</t>
  </si>
  <si>
    <t>Sismologo (Gabriel Ignacio Urrego)</t>
  </si>
  <si>
    <t>Fisico, geologo, Ingeniero con maestria o experiencia en areas afines a la sismologia</t>
  </si>
  <si>
    <t>Sismologo</t>
  </si>
  <si>
    <t>Analista (Alba Stella Ordoñez)</t>
  </si>
  <si>
    <t>Analista que cuente con al menos 5 semestres aprobados de universidad en areas afines a las necesidades del servicio en la Red Sismológica Nacional</t>
  </si>
  <si>
    <t>ANALISTA DE RED</t>
  </si>
  <si>
    <t>Analista</t>
  </si>
  <si>
    <t>Analista (Esteban Poveda)</t>
  </si>
  <si>
    <t>Analista (Leonardo)</t>
  </si>
  <si>
    <t>Ing Electronica (Jorge Andres De La Rosa)</t>
  </si>
  <si>
    <t>Ingeniero en electronica</t>
  </si>
  <si>
    <t>Ing Electronica (Ariel Portocarrero)</t>
  </si>
  <si>
    <t>Ing Electronica (Instrumentacion)</t>
  </si>
  <si>
    <t>Tecnico electronica  (Robert Prada)</t>
  </si>
  <si>
    <t>Tecnico en electronica</t>
  </si>
  <si>
    <t>Tecnico electronica (Edgar Gil)</t>
  </si>
  <si>
    <t>Tecnico electronica-Instrumentacion (Johnatan)</t>
  </si>
  <si>
    <t>Tecnologo electronica (Byron Serrano)</t>
  </si>
  <si>
    <t>TECNÓLOGO  1</t>
  </si>
  <si>
    <t>Tecnico en administracion (Banco Mundial)</t>
  </si>
  <si>
    <t>tecnico en administracion, estudiante con al menos 6 semestres en administracion de empresas</t>
  </si>
  <si>
    <t>Martha Eugenia Tovar</t>
  </si>
  <si>
    <t>Ingeniero</t>
  </si>
  <si>
    <t>Geografo</t>
  </si>
  <si>
    <t>Geógrafo</t>
  </si>
  <si>
    <t>Geólogo master</t>
  </si>
  <si>
    <t>Geologo con titulo de maestria y experiencia de 8 o mas años</t>
  </si>
  <si>
    <t>Ingeniero de sistemas (Carlos Augusto Sanchez)</t>
  </si>
  <si>
    <t>Ingenierio de sistemas</t>
  </si>
  <si>
    <t>Ingeniero de sistemas</t>
  </si>
  <si>
    <t>Ingenierio de sistemas con conocimientos en basas de datos y sistemas de informacion</t>
  </si>
  <si>
    <t>Tecnico en sistemas</t>
  </si>
  <si>
    <t>Jorge Hernan Correa</t>
  </si>
  <si>
    <t>Ingeniero civil</t>
  </si>
  <si>
    <t>Carlos Fernando Lozano</t>
  </si>
  <si>
    <t>Ingeniero Civil</t>
  </si>
  <si>
    <t>Geologo (Olga Patricia Bohorquez)</t>
  </si>
  <si>
    <t>Geologo con experiencia diseño e implementacion de redes sismologicas</t>
  </si>
  <si>
    <t>Contratos servicios personales
PROFESIONALES</t>
  </si>
  <si>
    <t>Profesionales 0 -4</t>
  </si>
  <si>
    <t>Contratos servicios personales
TÉCNICOS/TECNÓLOGOS</t>
  </si>
  <si>
    <t>Tecnólogos y técnicos</t>
  </si>
  <si>
    <t>TÉCNICO 0</t>
  </si>
  <si>
    <t>Jesus Hernando Sandoval</t>
  </si>
  <si>
    <t>Ingeniero Catastral Especialista en SIG con una experiencia general superior a 10 años y experiencia especifica de 5 años en proyectos relacionados con amenazas geológicas</t>
  </si>
  <si>
    <t>Carlos Alfonso Ortegón</t>
  </si>
  <si>
    <t xml:space="preserve">Ingeniero Forestal Especialista en SIG con una expeiencia general superior a 15 años y experiencia especifica de superior a 5 años en proyectos relacionados con evaluación de cobertura y uso del suelo </t>
  </si>
  <si>
    <t>Juan Montero Olarte</t>
  </si>
  <si>
    <t>Geólogo Magister en Geotecnia con más de 30 años de experiencia</t>
  </si>
  <si>
    <t>Omar Yecid Leyva</t>
  </si>
  <si>
    <t>Geólogo con Esp. Sistema de información geografica  y Msc Recursos Minerales con experiencia general de 8 años y experiencia especifica de 6 años en generación de cartografía de geología y geomorfología aplicada a movimientos en masa</t>
  </si>
  <si>
    <t>Mario Andrés Cuéllar</t>
  </si>
  <si>
    <t xml:space="preserve">Geólogo Master en Geología Estructural Candidato a PhD </t>
  </si>
  <si>
    <t>Gustavo Adolfo Trejos</t>
  </si>
  <si>
    <t>Geólogo con una experiencia general de (6 años) 72 meses y experiencia especifica de (3 años y 2 meses) 38 meses en proyectos afines al proyecto</t>
  </si>
  <si>
    <t>Diana Carola Martínez</t>
  </si>
  <si>
    <t>Sicóloga con una experiencia general de 5 años y experiencia especifica superior a tres años en comunicación con comunidades en gestión de riesgo</t>
  </si>
  <si>
    <t>Anibal José López</t>
  </si>
  <si>
    <t xml:space="preserve">Ingeniero Industrial con una experiencia general de 3 años </t>
  </si>
  <si>
    <t>Leonardo Gonzalez</t>
  </si>
  <si>
    <t>Ingeniero Civil Geotecnista</t>
  </si>
  <si>
    <t>Edgar Alexander Rodríguez</t>
  </si>
  <si>
    <t>Ingeniera Civil con una experiencia en proyectos de zonificación de movimientos en masa</t>
  </si>
  <si>
    <t>Angela Galindo</t>
  </si>
  <si>
    <t>Ingry Smirna Gutiérrez</t>
  </si>
  <si>
    <t>Geógrafa con una experioencia especifica de 29 meses</t>
  </si>
  <si>
    <t>Milena Polo</t>
  </si>
  <si>
    <t>Ingeniero Civil recien egresado</t>
  </si>
  <si>
    <t xml:space="preserve">Harold Moya </t>
  </si>
  <si>
    <t>Geólogo con una experiencia  especifica de (1 año y 9 meses) 21 meses en geología y geomorfología aplicada a movimientos en masa</t>
  </si>
  <si>
    <t>Gabriel Avellaneda</t>
  </si>
  <si>
    <t>Antropólogo con experiencia en trabajo etnográfico</t>
  </si>
  <si>
    <t>Ingeniero civil  recien egresado</t>
  </si>
  <si>
    <t xml:space="preserve">Geólogo </t>
  </si>
  <si>
    <t>Gina Martínez Díaz</t>
  </si>
  <si>
    <t>Ingeniero Topográfico con experiencia en levantamientos GNSS con propósitos geodinámicos</t>
  </si>
  <si>
    <t>Héctor Mora</t>
  </si>
  <si>
    <t>Leidy Giraldo</t>
  </si>
  <si>
    <t xml:space="preserve">Ingeniero de Sistemas y Telecomunicaciones, especialización en telecomunicaciones, experiencia en desarrollos en software libre, generación de series de tiempo GNSS y páginas web </t>
  </si>
  <si>
    <t>Sebastián Cardozo Giraldo</t>
  </si>
  <si>
    <t>Ingeniero Electrónico con experiencia en instalación de estaciones GNSS permanentes, sistemas de transmisión de datos GNSS y desarrollo de sofwtare para transmisión de datos GNSS en tiempo real y análisis de radiación electromagnética e impacto sobre señales GNSS, diseño de sistemas de alimentación y protección para estaciones GNSS permanentes</t>
  </si>
  <si>
    <t>Natalia Acero Patiño</t>
  </si>
  <si>
    <t xml:space="preserve">Ingeniero de Sistemas y Telecomunicaciones, con experiencia en procesamiento científico GNSS, cálculo de velocidades geodésicas </t>
  </si>
  <si>
    <t>Juan Sebastián Rodríguez Zuluaga</t>
  </si>
  <si>
    <t>Ingeniero Físico con experiencia en análisis ionosférico a partir de datos GNSS y aplicaciones geodinámicos, así como de análisis de calidad de datos GNSS</t>
  </si>
  <si>
    <t>Olga Patricia Bohórquez Orozco</t>
  </si>
  <si>
    <t xml:space="preserve">Ingeniero Geólogo con especialización y experiencia profesional superior a 10 años en aspectos de sismotectónica, geología estructural y neotectónica </t>
  </si>
  <si>
    <t>Andrés Vásquez Ospina</t>
  </si>
  <si>
    <t>Tecnólogo en Telecomunicaciones con experiencia en instalación de estaciones permanentes GNSS, instalación de radio-enlaces, realización de pruebas instrumentales de desempeño equipos GNSS, implementación de sistemas de alimentación y protección para estaciones GNSS permanentes</t>
  </si>
  <si>
    <t>TECNÓLOGO  2</t>
  </si>
  <si>
    <t>Jaime Sandoval</t>
  </si>
  <si>
    <t xml:space="preserve">Servicio geológico </t>
  </si>
  <si>
    <t>elementos para oficina</t>
  </si>
  <si>
    <t>elementos para laboratorio</t>
  </si>
  <si>
    <t>Servicio Geológico</t>
  </si>
  <si>
    <t>Materiales de construcción</t>
  </si>
  <si>
    <t>Tuberia pvc 36"</t>
  </si>
  <si>
    <t>1,27 1,20</t>
  </si>
  <si>
    <t>Tapas plasticas para proteccion de sensores</t>
  </si>
  <si>
    <t>1,32 1,20</t>
  </si>
  <si>
    <t>Accesorios para laboratorio de electronica</t>
  </si>
  <si>
    <t>H. Enciso</t>
  </si>
  <si>
    <t>Gabinetes para exteriores</t>
  </si>
  <si>
    <t xml:space="preserve">Elemnetos de laboratorio </t>
  </si>
  <si>
    <t>Elemnetos de electronica</t>
  </si>
  <si>
    <t>adquisicion de insumos para perisfericos</t>
  </si>
  <si>
    <t>H Torres</t>
  </si>
  <si>
    <t>elementos de oficina</t>
  </si>
  <si>
    <t>elementos de oficina varios</t>
  </si>
  <si>
    <t>reactivos para analisis quimicos</t>
  </si>
  <si>
    <t>H Enciso</t>
  </si>
  <si>
    <t>materiales de referencia</t>
  </si>
  <si>
    <t>gases especiales</t>
  </si>
  <si>
    <t>Profesional especializado-13</t>
  </si>
  <si>
    <t>Profesional especializado-12</t>
  </si>
  <si>
    <t>Operario calificado-09</t>
  </si>
  <si>
    <t>Profesional especializado-15</t>
  </si>
  <si>
    <t>Profesional universitario -11</t>
  </si>
  <si>
    <t>BOGOTA/PASTO/BOGOTA</t>
  </si>
  <si>
    <t>BOGOTA/BARANQUILLA/BTA</t>
  </si>
  <si>
    <t>BOGOTA/VALLEDUPAR/BOGOTA</t>
  </si>
  <si>
    <t>Tiquetes Aéreos a San Andrés</t>
  </si>
  <si>
    <t>Tiquetes Aéreos a Leticia</t>
  </si>
  <si>
    <t>Tiquetes Aéreos a Pto Carreño</t>
  </si>
  <si>
    <t>Tiquetes Aéreos Varios</t>
  </si>
  <si>
    <t xml:space="preserve">Servicio Geológico </t>
  </si>
  <si>
    <t>Transporte de carga en semovientes</t>
  </si>
  <si>
    <t>dia</t>
  </si>
  <si>
    <t xml:space="preserve">Peajes en comisión </t>
  </si>
  <si>
    <t>Exceso de equipaje</t>
  </si>
  <si>
    <t>Trayecto</t>
  </si>
  <si>
    <t xml:space="preserve">Parqueaderos en comisión    </t>
  </si>
  <si>
    <t>Día</t>
  </si>
  <si>
    <t>Transporte de fluvial</t>
  </si>
  <si>
    <t>UNIDAD</t>
  </si>
  <si>
    <t>Servicio de transporte contratado</t>
  </si>
  <si>
    <t>Valor Unidad</t>
  </si>
  <si>
    <t>Cantidad anual</t>
  </si>
  <si>
    <t>Auxiliares de campo - Caso 1</t>
  </si>
  <si>
    <t>H/DIA</t>
  </si>
  <si>
    <t>Auxiliares de campo - Caso 2</t>
  </si>
  <si>
    <t>Servicio geologico</t>
  </si>
  <si>
    <t>Servicio geológico</t>
  </si>
  <si>
    <t>Mantenimiento casetas Red Sismologica Nacional</t>
  </si>
  <si>
    <t xml:space="preserve">Maya de protección Reactor </t>
  </si>
  <si>
    <t>Jaime sandoval</t>
  </si>
  <si>
    <t>CAJA MENOR</t>
  </si>
  <si>
    <t>Mantenimiento equipos RSNC</t>
  </si>
  <si>
    <t>CALIBRACION DE EQUIPOS LABORATORIO</t>
  </si>
  <si>
    <t>Héctor Enciso</t>
  </si>
  <si>
    <t>mantenimiento y calibracion  del pieziocono sismico</t>
  </si>
  <si>
    <t>Amenzas</t>
  </si>
  <si>
    <t>mantenimiento equipos de campo y laboratorio</t>
  </si>
  <si>
    <t>Mantenimiento de software</t>
  </si>
  <si>
    <t>Mantenimiento de sofware, equipos del SGC</t>
  </si>
  <si>
    <t>Gloria Prieto/Leopoldo Gonzalez</t>
  </si>
  <si>
    <t>Mantenimiento equipo comunicaciones y computación</t>
  </si>
  <si>
    <t>Mantenimiento equipos de computación SGC</t>
  </si>
  <si>
    <t>OTROS</t>
  </si>
  <si>
    <t>Leopoldo Gonzalez</t>
  </si>
  <si>
    <t>Adquisición de libros y revistas</t>
  </si>
  <si>
    <t>Libros y revistas del  SGC</t>
  </si>
  <si>
    <t>suscripcion a revistas y boletines especializados</t>
  </si>
  <si>
    <t>1,53,2</t>
  </si>
  <si>
    <t>adquisicion elementos cartograficos</t>
  </si>
  <si>
    <t>Jaime Raigosa</t>
  </si>
  <si>
    <t>Pago de arrendamiento de terrenos para estaciones de la RSNC</t>
  </si>
  <si>
    <t>Envio de equipos para nuevas estaciones</t>
  </si>
  <si>
    <t>Servicios de transmisión de información</t>
  </si>
  <si>
    <t>Segmento satelital</t>
  </si>
  <si>
    <t xml:space="preserve">Capacitación amenazas geologicas </t>
  </si>
  <si>
    <t>Concurso de meritos</t>
  </si>
  <si>
    <t>Marta Calvache</t>
  </si>
  <si>
    <t>field trips en geologia regional</t>
  </si>
  <si>
    <t xml:space="preserve">Capacitación Reactor </t>
  </si>
  <si>
    <t xml:space="preserve">Pago de servicio de energia electrica en algunas estaciones de la RSNC </t>
  </si>
  <si>
    <t xml:space="preserve">Jaime Raigosa </t>
  </si>
  <si>
    <t xml:space="preserve">Pago de servicio en algunas estaciones de la RSNC </t>
  </si>
  <si>
    <t>Contratación del monitoreo de medios de comunicación</t>
  </si>
  <si>
    <t>Sandra Ortiz Ángel</t>
  </si>
  <si>
    <t>Inscripción televisión por clable (monitoreo de medios)</t>
  </si>
  <si>
    <t>Comunicaciones</t>
  </si>
  <si>
    <t>Contratista1</t>
  </si>
  <si>
    <t>Profesional Administrador de empresas.  Con especialización en Gerencia Gobierno y Asuntos Públicos y amplia  experiencia en medios de comunicación, contratación e implementación de sistemas de gestión de calidad y comunicaciones.</t>
  </si>
  <si>
    <t>Profesional en Finanzas y Relaciones Internacionales.  Con experiencia especifica en el seguimiento a derechos de petición, quejas, reclamos y denuncias.</t>
  </si>
  <si>
    <t>Profesional Comunicador social y peridista conocimientos en el área de publicidad, nuevos medios, multimedia y desarrollo web y en diagramación. Manejo de programas flash mx, fireworks, dream, weaver, freehand, director, macromedia, adobe rider y premier, axes. Mínimo de experiencia 3 años.</t>
  </si>
  <si>
    <t>Contratista 4</t>
  </si>
  <si>
    <t>Profesional Comunicador Social. Minimo 3 años de experiencia en temas relacionados con la redación de publicaciones especializadas y seriadas.</t>
  </si>
  <si>
    <t>Profesional en Mercadeo y Publicidad, especialista en Gerencia de Mercadeo y Comunicación Coorporativa.</t>
  </si>
  <si>
    <t>Contratista 6</t>
  </si>
  <si>
    <t>Profesional universitario en ciencias sociales, ciencias humanas y administrativas, comunicaciónes y periodósmo. • Mínimo 5 años de trabajo en proyectos editoriales, con énfasis en edición de textos y revistas científicas.</t>
  </si>
  <si>
    <t>Contratista 7</t>
  </si>
  <si>
    <t>Profesional comunicación social con énfasis en medios audiovisuales.</t>
  </si>
  <si>
    <t>Contratista 8</t>
  </si>
  <si>
    <t>Ingeniero Multimedia.</t>
  </si>
  <si>
    <t>Contratista 9</t>
  </si>
  <si>
    <t>Profesional Comunicador Social, administración o periodismo Minimo 3 años de experiencia en temas relacionados con la redación de publicaciones especializadas y seriadas, comunicación organizacional, bilingüe.</t>
  </si>
  <si>
    <t>Grabadoras periodísticas</t>
  </si>
  <si>
    <t>Filmadora</t>
  </si>
  <si>
    <t>Software</t>
  </si>
  <si>
    <t xml:space="preserve">Adobe Creative Suite 5 Design Premium 
</t>
  </si>
  <si>
    <t>Contratación directa con formalidades plenas</t>
  </si>
  <si>
    <t>Televisor plasma de 14 pulgadas</t>
  </si>
  <si>
    <t>Stand modular</t>
  </si>
  <si>
    <t>Contratación de diseño  e impresión de material divulgativo y publicaciones cientificas y academicas</t>
  </si>
  <si>
    <t>Sandra Ortiz Angel</t>
  </si>
  <si>
    <t>Producción de videos instritucionales</t>
  </si>
  <si>
    <t>Alquiler, modaje y desmontaje de stand y participación en eventos sectoriales</t>
  </si>
  <si>
    <t>Contratación directa / no exista pluralidad de oferentes</t>
  </si>
  <si>
    <t xml:space="preserve">Sandra Ortiz </t>
  </si>
  <si>
    <t>Capacitación en comunicación organizacional y manejo de medios de comunicación</t>
  </si>
  <si>
    <t>HONORARIOS</t>
  </si>
  <si>
    <t>Estudio de consultoria</t>
  </si>
  <si>
    <t>Computadores Desktop</t>
  </si>
  <si>
    <t>Escaner</t>
  </si>
  <si>
    <t>Servicio Minero</t>
  </si>
  <si>
    <t>Puestos de trabajo modulares individuales y de atención a usuarios - Actividad SyC</t>
  </si>
  <si>
    <t>Archivos rodantes - Actividad SyC</t>
  </si>
  <si>
    <t>Scaner Kodak I2400 duplex</t>
  </si>
  <si>
    <t>Impresora HP Laser color P3525DN</t>
  </si>
  <si>
    <t xml:space="preserve">Fotocopiadora Sharp AI 2031 </t>
  </si>
  <si>
    <t>computador</t>
  </si>
  <si>
    <t xml:space="preserve">Servicio Minero </t>
  </si>
  <si>
    <t>Servicio minero</t>
  </si>
  <si>
    <t xml:space="preserve">Servicio minero </t>
  </si>
  <si>
    <t>Asistencia a eventos de capacitación (foros, seminarios, congresos, talleres) - Actividad SyC y RDG</t>
  </si>
  <si>
    <t>MANUEL BONETH</t>
  </si>
  <si>
    <t>INGENIERO DE MINAS , GEOLOGO O INGENIERO GEOLOGO</t>
  </si>
  <si>
    <t>CLARIBEL RAMIEZ</t>
  </si>
  <si>
    <t>ECONOMISTA, ADMINISTRADOR DE EMPRESAS</t>
  </si>
  <si>
    <t>MONICA ESPINOSA</t>
  </si>
  <si>
    <t>INGENIERO CIVIL</t>
  </si>
  <si>
    <t>INGENIERO AMBIENTAL</t>
  </si>
  <si>
    <t>LISSETTE CASTRO</t>
  </si>
  <si>
    <t>TECNOLOGO</t>
  </si>
  <si>
    <t>AMBIENTAL</t>
  </si>
  <si>
    <t>BIOLOGO</t>
  </si>
  <si>
    <t>LEIDY MILENA RODRIGUEZ</t>
  </si>
  <si>
    <t>PROFESIONAL EN DERECHO</t>
  </si>
  <si>
    <t>LUISA FERNANDA TORRES</t>
  </si>
  <si>
    <t>BACHILLER CON EXPERIENCIA DE UN (1) AÑO EN ACTIVIDADES RELACIONADAS CON MANEJO DOCUMENTAL PARA RADICACION DE DOCUMENTOS</t>
  </si>
  <si>
    <t>LINA PAOLA RTIVADENEIRA</t>
  </si>
  <si>
    <t>BACHILLER CON EXPERIENCIA DE UN (1) AÑO EN ACTIVIDADES RELACIONADAS CON SELECCIÓN Y DIRECCIONAMIENTO DE CORRESPONDENCIA PARA LAS DIFERENTES DEPENDENCIAS</t>
  </si>
  <si>
    <t>JULIETH KARINA RUEDA</t>
  </si>
  <si>
    <t>DIANA MARCELA GALARZA</t>
  </si>
  <si>
    <t xml:space="preserve">TECNÓLOGO CON DOS (2) AÑOS DE EXPERIENCIA ESPECÍFICA EN ACTIVIDADES RELACIONADAS </t>
  </si>
  <si>
    <t>HECTOR GIOVANNY BELTRAN</t>
  </si>
  <si>
    <t>TECNICO EN GESTION DOCUMENTAL EXPERIENCIA  DE DOS (2) AÑOS PARA MANEJO DE BUNKER</t>
  </si>
  <si>
    <t>JUAN PABLO LADINO</t>
  </si>
  <si>
    <t>TECNOLOGO CON TERMINACION Y APROBACION DEL PENSUM ACADEMICO DE EDUCACION SUPERIOR EN DERECHO</t>
  </si>
  <si>
    <t>CLAUDIA ADRIANA VELANDIA</t>
  </si>
  <si>
    <t>TECNOLOGO EN GESTION DOCUMENTAL EXPERIENCIA DE DOS (2) AÑOS</t>
  </si>
  <si>
    <t>DIEGO MAURICIO DÍAS</t>
  </si>
  <si>
    <t>TECNOLOGO CON CONOCIMIENTOS EN PROCEDIMIENTOS JUDICIALES Y/O EN EL AREA DEL DERECHO CON EXPERIENCIA DE DOS (2) AÑOS</t>
  </si>
  <si>
    <t>ESTUDIANTE UNIVERSITARIO DE ULTIMO SEMESTRE DE DERECHO</t>
  </si>
  <si>
    <t xml:space="preserve">TESISTA / PASANTE </t>
  </si>
  <si>
    <t xml:space="preserve">Ingeniero Catastral y Geodesta, especializado en Sistema de Información o áreas relacionadas, con tres años de experiencia en manejo de sistemas de información Geografica. </t>
  </si>
  <si>
    <t xml:space="preserve">Ingeniero de Sistemas especializado en Sistemas de Información Geográfica. </t>
  </si>
  <si>
    <t xml:space="preserve">Ingeniero Catastral y Geodesta  con un  (1) año de experiencia en manejo  de Sistemas de información Geográfica. </t>
  </si>
  <si>
    <t xml:space="preserve">Titulo de tecnólogo con experiencia relacionada mínimo de cinco (5) años en inscripciones  de actos en el RMN </t>
  </si>
  <si>
    <t xml:space="preserve">Tecnologo en ciencias del derecho con dos (02) años  de experiencia relacionada como mínimo en elaboración de respuestas de oficios y derechos de petición entre otros.  </t>
  </si>
  <si>
    <t xml:space="preserve">Tecnologo en ciencias del derecho con dos (02)  años de experiencia relacionada como mínimo en elaboración de respuestas de oficios y derechos de petición entre otros.  </t>
  </si>
  <si>
    <t xml:space="preserve">Técnico en administración  de empresas o gestión documental con experiencia relacionada de dos  (2) años. </t>
  </si>
  <si>
    <t xml:space="preserve">Bachiller con  (3) tres meses de experiencia en gestión documental. </t>
  </si>
  <si>
    <t>INGENIERO DE MINAS</t>
  </si>
  <si>
    <t>MECANICO DE EQUIPOS</t>
  </si>
  <si>
    <t>TÉCNICO EN SEGURIDAD MINERA</t>
  </si>
  <si>
    <t>SECRETARIA</t>
  </si>
  <si>
    <t>Estudiante de administración de empresas de 7 semestre.</t>
  </si>
  <si>
    <t>TECNÓLOGO  0</t>
  </si>
  <si>
    <t>TOTAL</t>
  </si>
  <si>
    <t>Fecha de entrega (dd/mm/2012)</t>
  </si>
  <si>
    <t>JORNALES</t>
  </si>
  <si>
    <t>Fecha (dd/mm/2012)</t>
  </si>
  <si>
    <t xml:space="preserve">Área </t>
  </si>
  <si>
    <t>Seguridad Nuclear y Protección Radiologica</t>
  </si>
  <si>
    <t xml:space="preserve">Dirección General </t>
  </si>
  <si>
    <t>Oficina Control Interno</t>
  </si>
  <si>
    <t>Oficina Asesora Juridica</t>
  </si>
  <si>
    <t>Oficina Asesora de  Planeación</t>
  </si>
  <si>
    <t>Subdirección de información geológico minero</t>
  </si>
  <si>
    <t>Comunicaciones y servicio al cliente</t>
  </si>
  <si>
    <t xml:space="preserve">Viáticos </t>
  </si>
  <si>
    <t>No. Dias en comisión</t>
  </si>
  <si>
    <t>Cant. Tiquetes</t>
  </si>
  <si>
    <t>TIQUETES</t>
  </si>
  <si>
    <t>TAXIS</t>
  </si>
  <si>
    <t>Cant. Trayectos</t>
  </si>
  <si>
    <t>Honorarios</t>
  </si>
  <si>
    <t>Personal de contrato</t>
  </si>
  <si>
    <t>Compra de equipos</t>
  </si>
  <si>
    <t xml:space="preserve">Enseres y equipos de oficina </t>
  </si>
  <si>
    <t xml:space="preserve">Materiales y suministros </t>
  </si>
  <si>
    <t>Viaticos y gastos de viaje</t>
  </si>
  <si>
    <t>GASTOS DE VIAJE</t>
  </si>
  <si>
    <t>IMPUESTOS</t>
  </si>
  <si>
    <t>Jornales</t>
  </si>
  <si>
    <t>Oficina Asesora de Planeación</t>
  </si>
  <si>
    <t>SERVICIO GEOLÓGICO COLOMBIANO</t>
  </si>
  <si>
    <t>SGC</t>
  </si>
  <si>
    <t xml:space="preserve"> PLAN OPERATIVO ANUAL 2012</t>
  </si>
  <si>
    <t>Presupuesto de funcionamiento</t>
  </si>
  <si>
    <t xml:space="preserve">Mantenimiento </t>
  </si>
  <si>
    <t>Impresos y publicaciones</t>
  </si>
  <si>
    <t xml:space="preserve">Arrendamientos </t>
  </si>
  <si>
    <t>Comunicaciones y transporte</t>
  </si>
  <si>
    <t xml:space="preserve">Capacitación </t>
  </si>
  <si>
    <t xml:space="preserve">Servicio publicos </t>
  </si>
  <si>
    <t>Seguros</t>
  </si>
  <si>
    <t xml:space="preserve">Gastos financieros </t>
  </si>
  <si>
    <t>Impuestos</t>
  </si>
  <si>
    <t>Programado</t>
  </si>
  <si>
    <t>Objetos de gasto</t>
  </si>
  <si>
    <t xml:space="preserve">Gastos Judiciales </t>
  </si>
  <si>
    <t xml:space="preserve">Caja Menor </t>
  </si>
  <si>
    <t>FOTOCOPIAS</t>
  </si>
  <si>
    <t>Valor total</t>
  </si>
  <si>
    <t xml:space="preserve">Suscripciones </t>
  </si>
  <si>
    <t>LEGIS</t>
  </si>
  <si>
    <t>1.53.1.38.30</t>
  </si>
  <si>
    <t xml:space="preserve">PAGINA DE CONTRATACIÓN </t>
  </si>
  <si>
    <t>ACTUALIZACIÓN NORMATIVIDAD EN LINEA</t>
  </si>
  <si>
    <t>1.53.6.2</t>
  </si>
  <si>
    <t xml:space="preserve">Secretaria General </t>
  </si>
  <si>
    <t>Asignado - Ley de presupuesto</t>
  </si>
  <si>
    <t>Servicio Geológico Colombiano</t>
  </si>
  <si>
    <t>Valor total $</t>
  </si>
  <si>
    <t xml:space="preserve">GASTOS JUDICIALES </t>
  </si>
  <si>
    <t xml:space="preserve">Detalle de adquisición de bienes y servicios </t>
  </si>
  <si>
    <t>Implementación sitio web Red sismológica, Geored,  y  red de acelerógrafos a la herramienta estandar de manejador de contenidos institucional, y sitio móvil institucional integrado al directorio activo</t>
  </si>
  <si>
    <t>digitalizacion de expedientes</t>
  </si>
  <si>
    <t>Administración de archivos</t>
  </si>
  <si>
    <t>Custodia de medios</t>
  </si>
  <si>
    <t>Consultoria Magna sirgas</t>
  </si>
  <si>
    <t xml:space="preserve">Subdirección de Información </t>
  </si>
  <si>
    <t>Catalina Barragan</t>
  </si>
  <si>
    <t>Asistencial secretarial</t>
  </si>
  <si>
    <t>Orlando Valbuena Rodríguez</t>
  </si>
  <si>
    <t>Soporte técnico - Bogotá</t>
  </si>
  <si>
    <t>Geovany Maldonado Barrios</t>
  </si>
  <si>
    <t>Emanuel López Gonzalez</t>
  </si>
  <si>
    <t>Regina Mercedes Corredor Bernal</t>
  </si>
  <si>
    <t>Ricardo Tirano Millan</t>
  </si>
  <si>
    <t>Fabián Ceferino Cortes</t>
  </si>
  <si>
    <t>Soporte técnico - Medellín</t>
  </si>
  <si>
    <t>Oscar Hernán Montes Quintero</t>
  </si>
  <si>
    <t>Soporte técnico - Manizales</t>
  </si>
  <si>
    <t>Carlos Anderson León Cerón</t>
  </si>
  <si>
    <t>Soporte técnico - Pasto</t>
  </si>
  <si>
    <t>Luis Miguel Perez Coy</t>
  </si>
  <si>
    <t>Soporte técnico - Cali</t>
  </si>
  <si>
    <t>Adrian Sotelo Zúñiga</t>
  </si>
  <si>
    <t>Soporte técnico - Popayan</t>
  </si>
  <si>
    <t>Nestor Naranjo Suarez</t>
  </si>
  <si>
    <t>Soporte técnico - Cucutá</t>
  </si>
  <si>
    <t>Julio César Hernandez Arias</t>
  </si>
  <si>
    <t>Soporte técnico - Ibague</t>
  </si>
  <si>
    <t>Luis Gabriel Vizcaya Jimenez</t>
  </si>
  <si>
    <t>Soporte técnico - Nobsa</t>
  </si>
  <si>
    <t>Freddy Vladimir Jones Navas</t>
  </si>
  <si>
    <t>Soporte técnico - Bucaramanga</t>
  </si>
  <si>
    <t>Alejandro Gómez Solano</t>
  </si>
  <si>
    <t>Soporte técnico - Valledupar</t>
  </si>
  <si>
    <t>Yanira Mahecha</t>
  </si>
  <si>
    <t>Soporte técnico CMC</t>
  </si>
  <si>
    <t>Sandra Calle</t>
  </si>
  <si>
    <t>Andres Almonacid</t>
  </si>
  <si>
    <t>Adolfo Antonio</t>
  </si>
  <si>
    <t>Yudi Andrea Pinto</t>
  </si>
  <si>
    <t>Apoyo administrativo</t>
  </si>
  <si>
    <t>Contratacion Gestion Documental</t>
  </si>
  <si>
    <t>Profesional servidores</t>
  </si>
  <si>
    <t>Profesional Asesor</t>
  </si>
  <si>
    <t>Subdirección de información geológico minera</t>
  </si>
  <si>
    <t>Aires acondicionados para Ibague( Daño), Manizales y Popayan)</t>
  </si>
  <si>
    <t>Compra de UPS para GTR Cali y Valledupar</t>
  </si>
  <si>
    <t>Compra de Expansión del Blade (Cuchillas y almacenamiento)</t>
  </si>
  <si>
    <t>Licitación nacional</t>
  </si>
  <si>
    <t>Compra de equipos proyecto de gestión documental</t>
  </si>
  <si>
    <t>Compra de Appliance de BK</t>
  </si>
  <si>
    <t>Compra de impresoras</t>
  </si>
  <si>
    <t xml:space="preserve">Cintas </t>
  </si>
  <si>
    <t>Mantenimiento de equipos UPS en el edificio principal, edificio Químico, sede CAN, GTR Regionales, OVS.</t>
  </si>
  <si>
    <t>Pedro García</t>
  </si>
  <si>
    <t>Mantenimiento preventivo y correctivo del tipo preferencial para equipos un (1) liebert DS 15T.R. de precisión y dos (2) LG industriales de 5T.R.  + Equipos  de centros de cableado+ RSNC</t>
  </si>
  <si>
    <t>Mantenimiento plantas eléctricas OVS de Manizales, Popayán y Pasto.  Bogota principal y CAN</t>
  </si>
  <si>
    <t>Adecuación de redes eléctricas en RSNC para realizar el cambio de equipo UPS de 6kVA y realizar la instalación de equipo UPS de 10kVA, se requiere acometidas, tablero y redistribución de salidas reguladas de las oficinas administrativas de RSNC y Atención al Minero. Desconexión y retiro de transformador de aislamiento de 25kVA en cuarto de planta Mitsubishi.  Incluye adecuación de cableado en el centro de cableado, retiro de instalaciones sin uso.</t>
  </si>
  <si>
    <t>Instalación de equipos UPS de 10kVA, bifásicos retirados de los OVS de Manizales y Popayán, estos se reubicarán en Bogotá en el edificio de ameanzas y atención al minero.</t>
  </si>
  <si>
    <t>Adecuaciones de instalaciones eléctricas internas generales del OVS Popayán para la instalación de equipos UPS Nuevos, pendientes por instalar.</t>
  </si>
  <si>
    <t>Mantenimiento del sistema de detección y extinción de incendios, corrección de inconsistencias encontradas.</t>
  </si>
  <si>
    <t>Mantenimiento de cableado estructurado,  eléctrico normal y regulado.  Mano de obra e insumos.</t>
  </si>
  <si>
    <t>Mantenimiento Preventivo correctivo para 42 switches en la sede central y en los Grupos de Trabajo Regionales. Dos mantenimientos al año</t>
  </si>
  <si>
    <t>Luz Valencia</t>
  </si>
  <si>
    <t>Mantenimiento Preventivo con repuestos para una central Hipath 4000, once (11) centrales hipath 3500 (CAN y Regionales), Servidor de Correo de Voz y Operadora Automatica y Operadora</t>
  </si>
  <si>
    <t>Este es un servicio de CISCO llamado Cisco SMARTnet 8X5XNBD ASA 5520 y seria para los dos equipos.</t>
  </si>
  <si>
    <t>Mantenimiento de IPS</t>
  </si>
  <si>
    <t>Mantenimiento KVM del Centro de Procesamiento de Datos</t>
  </si>
  <si>
    <t>Mantenimiento Preventivo correctivo del sistema CCTV. Garantia vence en junio de 2012</t>
  </si>
  <si>
    <t>Mantenimiento Preventivo correctivo del sistema control de acceso. Garantia vence en junio de 2012</t>
  </si>
  <si>
    <t>Licencias de Arcgis</t>
  </si>
  <si>
    <t>Anyerson Ortiz</t>
  </si>
  <si>
    <t>Licencias de Oracle</t>
  </si>
  <si>
    <t>Julian Castellanos</t>
  </si>
  <si>
    <t>Directorio Activo</t>
  </si>
  <si>
    <t>Aranda software</t>
  </si>
  <si>
    <t>Bibiana Peña</t>
  </si>
  <si>
    <t>Isolucion</t>
  </si>
  <si>
    <t>Digiturno</t>
  </si>
  <si>
    <t>Raul Soto</t>
  </si>
  <si>
    <t>Mantenimiento al sistema de control de acceso de visitantes</t>
  </si>
  <si>
    <t>Mantenimiento de Antivirus</t>
  </si>
  <si>
    <t>Publicacion de licitaciones</t>
  </si>
  <si>
    <t>Capacitación en temas de seguridad, buenas prácticas, gobernabilidad de TI</t>
  </si>
  <si>
    <t>Otros comunicaciones y transporte</t>
  </si>
  <si>
    <t>Canales de comunicación de Sede central y GTR's, y canal de internet</t>
  </si>
  <si>
    <t xml:space="preserve">Subdirección de información </t>
  </si>
  <si>
    <t xml:space="preserve">subdirección de información </t>
  </si>
  <si>
    <t>Valor Inicial</t>
  </si>
  <si>
    <t>Valor con modificaciones</t>
  </si>
  <si>
    <t>Observaciones</t>
  </si>
  <si>
    <t>Eliminado mediante modif. 001</t>
  </si>
  <si>
    <t>Eliminados por modificación 001</t>
  </si>
  <si>
    <t>En proceso</t>
  </si>
  <si>
    <t>Fernando Puerto Tovar</t>
  </si>
  <si>
    <t>Alba Liliana Moreno Paloma</t>
  </si>
  <si>
    <t>Sandra Milena Espinel Plazas</t>
  </si>
  <si>
    <t>Jhon Alexander Torres Duarte</t>
  </si>
  <si>
    <t xml:space="preserve">En proceso </t>
  </si>
  <si>
    <t>Ingeniero de Minas con años experiencia relacionada en
actividades similares a aquella del objeto a
contratar</t>
  </si>
  <si>
    <t>Profesional con experiencia en auditorías de calidad - Dos (2) años de experiencia relacionada,
siempre que acredite el título profesional; o
-Título profesional adicional al exigido en el
requisito, siempre y cuando dicha formación
adicional sea en el área relacionada en la que el
contratista prestará sus servicios.</t>
  </si>
  <si>
    <t>Creado por modificación 001</t>
  </si>
  <si>
    <t>Reducido mediante modificación al POA 002</t>
  </si>
  <si>
    <t>Contratación firma de abogados -  cerro matoso</t>
  </si>
  <si>
    <t>Creado por modiciación al POA 002</t>
  </si>
  <si>
    <t>OBSERVACIONES</t>
  </si>
  <si>
    <t>Reducido mediante modificación al POA 003</t>
  </si>
  <si>
    <t>Creado mediante modificación al POA 003</t>
  </si>
  <si>
    <t xml:space="preserve">Mantenimeinto de unidades móviles </t>
  </si>
  <si>
    <t>Reducido mediante modificación POA 004</t>
  </si>
  <si>
    <t>Creado mediante modificación POA 004</t>
  </si>
  <si>
    <t>Reducido por modificación al POA 004</t>
  </si>
  <si>
    <t>Eliminados por modificación 005</t>
  </si>
  <si>
    <t>EXPERTO 1</t>
  </si>
  <si>
    <t>Cecilia Cortés</t>
  </si>
  <si>
    <t>Gestión Documental</t>
  </si>
  <si>
    <t>INGENIERO EN SISTEMAS</t>
  </si>
  <si>
    <t>Juan José Hernandez</t>
  </si>
  <si>
    <t>Luis Alberto Rojas</t>
  </si>
  <si>
    <t>Arol Rolando Baron</t>
  </si>
  <si>
    <t>Julieth Lavado Valencia</t>
  </si>
  <si>
    <t>Nelly Maribel García</t>
  </si>
  <si>
    <t>Jodie Catherin Briceno</t>
  </si>
  <si>
    <t>Yenny Vargas</t>
  </si>
  <si>
    <t>Angela Marcela Ramos</t>
  </si>
  <si>
    <t>Ivone Jazbleidy Rojas</t>
  </si>
  <si>
    <t>Ivon Adriana Matiz</t>
  </si>
  <si>
    <t>Monica Bermudez</t>
  </si>
  <si>
    <t>Wilmer Giovanni Rivera</t>
  </si>
  <si>
    <t>Didier Camilo Barreto</t>
  </si>
  <si>
    <t>OLGA LUCIA CALDERON</t>
  </si>
  <si>
    <t>Ana Emilse López</t>
  </si>
  <si>
    <t>Xiomara Caicedo</t>
  </si>
  <si>
    <t>Olga Gonzalez</t>
  </si>
  <si>
    <t xml:space="preserve">ALIRIA CHANCI </t>
  </si>
  <si>
    <t>SARA AGUILAR</t>
  </si>
  <si>
    <t>LUIS VILLARRAGA</t>
  </si>
  <si>
    <t>MERCEDES HUERTAS</t>
  </si>
  <si>
    <t>MARISOL GIRALDO</t>
  </si>
  <si>
    <t>LUZ MARY JEREZ</t>
  </si>
  <si>
    <t>CARLOS  MALDONADO</t>
  </si>
  <si>
    <t>ALBEIRO LINARES GUZMAN</t>
  </si>
  <si>
    <t>Magna Sirgas</t>
  </si>
  <si>
    <t>ANDRES DE JESUS MONTOYA ROBERTO</t>
  </si>
  <si>
    <t>DIEGO ANDRES CARDENAS BRICEÑO</t>
  </si>
  <si>
    <t xml:space="preserve">MONICA ISABEL GUERRERO RODRIGUEZ </t>
  </si>
  <si>
    <t>JANNETT ADRIANA UMAÑA GUTIERREZ</t>
  </si>
  <si>
    <t>JUAN CARLOS LOSADA</t>
  </si>
  <si>
    <t>MARIA VICTORIA SUAREZ JAIMES</t>
  </si>
  <si>
    <t>MILCIADES ROMERO TAUTIVA</t>
  </si>
  <si>
    <t>PROFESIONAL EN ING. DE SISTEMAS CON ESPCIALIZACION EN SIG</t>
  </si>
  <si>
    <t>ALIRIO OTALORA</t>
  </si>
  <si>
    <t>Creado por modificación 005</t>
  </si>
  <si>
    <t>Plan de Compras 2012</t>
  </si>
  <si>
    <t>Resumen - Funcionamiento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</si>
</sst>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/mm/yyyy;@"/>
    <numFmt numFmtId="165" formatCode="0.0"/>
    <numFmt numFmtId="166" formatCode="_ * #,##0.0_ ;_ * \-#,##0.0_ ;_ * &quot;-&quot;??_ ;_ @_ "/>
    <numFmt numFmtId="167" formatCode="_-* #,##0.00\ _€_-;\-* #,##0.00\ _€_-;_-* &quot;-&quot;??\ _€_-;_-@_-"/>
    <numFmt numFmtId="168" formatCode="&quot;$&quot;\ #,##0"/>
    <numFmt numFmtId="169" formatCode="_(* #,##0.0_);_(* \(#,##0.0\);_(* &quot;-&quot;??_);_(@_)"/>
    <numFmt numFmtId="170" formatCode="_(* #,##0_);_(* \(#,##0\);_(* &quot;-&quot;??_);_(@_)"/>
    <numFmt numFmtId="171" formatCode="_-* #,##0.00\ _P_t_s_-;\-* #,##0.00\ _P_t_s_-;_-* &quot;-&quot;??\ _P_t_s_-;_-@_-"/>
    <numFmt numFmtId="172" formatCode="_-* #,##0\ _P_t_s_-;\-* #,##0\ _P_t_s_-;_-* &quot;-&quot;??\ _P_t_s_-;_-@_-"/>
    <numFmt numFmtId="173" formatCode="_([$$-240A]\ * #,##0_);_([$$-240A]\ * \(#,##0\);_([$$-240A]\ * &quot;-&quot;??_);_(@_)"/>
    <numFmt numFmtId="174" formatCode="_-* #,##0.00\ &quot;Pts&quot;_-;\-* #,##0.00\ &quot;Pts&quot;_-;_-* &quot;-&quot;??\ &quot;Pts&quot;_-;_-@_-"/>
    <numFmt numFmtId="175" formatCode="_-* #,##0\ _€_-;\-* #,##0\ _€_-;_-* &quot;-&quot;??\ _€_-;_-@_-"/>
    <numFmt numFmtId="176" formatCode="mmm\-yyyy"/>
    <numFmt numFmtId="177" formatCode="&quot;$&quot;\ #,##0.00"/>
    <numFmt numFmtId="178" formatCode="0.00000"/>
    <numFmt numFmtId="179" formatCode="0.0000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-* #,##0.00\ &quot;€&quot;_-;\-* #,##0.00\ &quot;€&quot;_-;_-* &quot;-&quot;??\ &quot;€&quot;_-;_-@_-"/>
    <numFmt numFmtId="185" formatCode="_ [$€-2]\ * #,##0.00_ ;_ [$€-2]\ * \-#,##0.00_ ;_ [$€-2]\ * &quot;-&quot;??_ "/>
    <numFmt numFmtId="186" formatCode="#,##0.00\ &quot;€&quot;"/>
    <numFmt numFmtId="187" formatCode="_ * #,##0.00_ ;_ * \-#,##0.00_ ;_ * &quot;-&quot;??_ ;_ @_ "/>
    <numFmt numFmtId="188" formatCode="_ &quot;$&quot;\ * #,##0_ ;_ &quot;$&quot;\ * \-#,##0_ ;_ &quot;$&quot;\ * &quot;-&quot;_ ;_ @_ "/>
    <numFmt numFmtId="189" formatCode="_ &quot;$&quot;\ * #,##0.00_ ;_ &quot;$&quot;\ * \-#,##0.00_ ;_ &quot;$&quot;\ * &quot;-&quot;??_ ;_ @_ "/>
    <numFmt numFmtId="190" formatCode="_(&quot;$&quot;\ * #,##0_);_(&quot;$&quot;\ * \(#,##0\);_(&quot;$&quot;\ * &quot;-&quot;??_);_(@_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 val="single"/>
      <sz val="1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u val="single"/>
      <sz val="6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Calibri"/>
      <family val="2"/>
    </font>
    <font>
      <b/>
      <sz val="20"/>
      <color indexed="8"/>
      <name val="Arial"/>
      <family val="2"/>
    </font>
    <font>
      <b/>
      <sz val="24"/>
      <color indexed="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36"/>
      <name val="Arial"/>
      <family val="2"/>
    </font>
    <font>
      <b/>
      <sz val="12"/>
      <color indexed="52"/>
      <name val="Arial Narrow"/>
      <family val="2"/>
    </font>
    <font>
      <u val="single"/>
      <sz val="6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60"/>
      <name val="Calibri"/>
      <family val="2"/>
    </font>
    <font>
      <sz val="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u val="single"/>
      <sz val="6"/>
      <color theme="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u val="single"/>
      <sz val="12"/>
      <color theme="1"/>
      <name val="Calibri"/>
      <family val="2"/>
    </font>
    <font>
      <sz val="11"/>
      <color rgb="FF9C6500"/>
      <name val="Calibri"/>
      <family val="2"/>
    </font>
    <font>
      <sz val="1"/>
      <color theme="1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b/>
      <sz val="14"/>
      <color theme="1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8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5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5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7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8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9" borderId="0" applyNumberFormat="0" applyBorder="0" applyAlignment="0" applyProtection="0"/>
    <xf numFmtId="0" fontId="52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2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2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3" fillId="21" borderId="0" applyNumberFormat="0" applyBorder="0" applyAlignment="0" applyProtection="0"/>
    <xf numFmtId="0" fontId="21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1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1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3" fillId="23" borderId="0" applyNumberFormat="0" applyBorder="0" applyAlignment="0" applyProtection="0"/>
    <xf numFmtId="0" fontId="21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1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1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9" fillId="37" borderId="1" applyNumberFormat="0" applyAlignment="0" applyProtection="0"/>
    <xf numFmtId="184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0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0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0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0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88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67" fontId="52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3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63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0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9" fontId="60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64" fillId="39" borderId="0" applyNumberFormat="0" applyBorder="0" applyAlignment="0" applyProtection="0"/>
    <xf numFmtId="0" fontId="6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0" fillId="0" borderId="0">
      <alignment/>
      <protection/>
    </xf>
    <xf numFmtId="0" fontId="63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6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6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0" borderId="4" applyNumberFormat="0" applyFont="0" applyAlignment="0" applyProtection="0"/>
    <xf numFmtId="0" fontId="63" fillId="40" borderId="4" applyNumberFormat="0" applyFont="0" applyAlignment="0" applyProtection="0"/>
    <xf numFmtId="0" fontId="0" fillId="40" borderId="4" applyNumberFormat="0" applyFont="0" applyAlignment="0" applyProtection="0"/>
    <xf numFmtId="0" fontId="1" fillId="40" borderId="4" applyNumberFormat="0" applyFont="0" applyAlignment="0" applyProtection="0"/>
    <xf numFmtId="0" fontId="63" fillId="40" borderId="4" applyNumberFormat="0" applyFont="0" applyAlignment="0" applyProtection="0"/>
    <xf numFmtId="0" fontId="0" fillId="40" borderId="4" applyNumberFormat="0" applyFont="0" applyAlignment="0" applyProtection="0"/>
    <xf numFmtId="0" fontId="1" fillId="40" borderId="4" applyNumberFormat="0" applyFont="0" applyAlignment="0" applyProtection="0"/>
    <xf numFmtId="0" fontId="63" fillId="40" borderId="4" applyNumberFormat="0" applyFont="0" applyAlignment="0" applyProtection="0"/>
    <xf numFmtId="0" fontId="0" fillId="40" borderId="4" applyNumberFormat="0" applyFont="0" applyAlignment="0" applyProtection="0"/>
    <xf numFmtId="0" fontId="1" fillId="40" borderId="4" applyNumberFormat="0" applyFont="0" applyAlignment="0" applyProtection="0"/>
    <xf numFmtId="0" fontId="63" fillId="40" borderId="4" applyNumberFormat="0" applyFont="0" applyAlignment="0" applyProtection="0"/>
    <xf numFmtId="0" fontId="0" fillId="40" borderId="4" applyNumberFormat="0" applyFont="0" applyAlignment="0" applyProtection="0"/>
    <xf numFmtId="0" fontId="1" fillId="40" borderId="4" applyNumberFormat="0" applyFont="0" applyAlignment="0" applyProtection="0"/>
    <xf numFmtId="0" fontId="63" fillId="40" borderId="4" applyNumberFormat="0" applyFont="0" applyAlignment="0" applyProtection="0"/>
    <xf numFmtId="0" fontId="0" fillId="40" borderId="4" applyNumberFormat="0" applyFont="0" applyAlignment="0" applyProtection="0"/>
    <xf numFmtId="0" fontId="1" fillId="40" borderId="4" applyNumberFormat="0" applyFont="0" applyAlignment="0" applyProtection="0"/>
    <xf numFmtId="0" fontId="52" fillId="40" borderId="4" applyNumberFormat="0" applyFont="0" applyAlignment="0" applyProtection="0"/>
    <xf numFmtId="0" fontId="1" fillId="40" borderId="4" applyNumberFormat="0" applyFont="0" applyAlignment="0" applyProtection="0"/>
    <xf numFmtId="0" fontId="1" fillId="40" borderId="4" applyNumberFormat="0" applyFont="0" applyAlignment="0" applyProtection="0"/>
    <xf numFmtId="0" fontId="52" fillId="40" borderId="4" applyNumberFormat="0" applyFont="0" applyAlignment="0" applyProtection="0"/>
    <xf numFmtId="0" fontId="1" fillId="40" borderId="4" applyNumberFormat="0" applyFont="0" applyAlignment="0" applyProtection="0"/>
    <xf numFmtId="0" fontId="1" fillId="40" borderId="4" applyNumberFormat="0" applyFont="0" applyAlignment="0" applyProtection="0"/>
    <xf numFmtId="0" fontId="52" fillId="40" borderId="4" applyNumberFormat="0" applyFont="0" applyAlignment="0" applyProtection="0"/>
    <xf numFmtId="0" fontId="1" fillId="40" borderId="4" applyNumberFormat="0" applyFont="0" applyAlignment="0" applyProtection="0"/>
    <xf numFmtId="0" fontId="1" fillId="40" borderId="4" applyNumberFormat="0" applyFont="0" applyAlignment="0" applyProtection="0"/>
    <xf numFmtId="0" fontId="52" fillId="40" borderId="4" applyNumberFormat="0" applyFont="0" applyAlignment="0" applyProtection="0"/>
    <xf numFmtId="0" fontId="1" fillId="40" borderId="4" applyNumberFormat="0" applyFont="0" applyAlignment="0" applyProtection="0"/>
    <xf numFmtId="0" fontId="1" fillId="40" borderId="4" applyNumberFormat="0" applyFont="0" applyAlignment="0" applyProtection="0"/>
    <xf numFmtId="0" fontId="52" fillId="40" borderId="4" applyNumberFormat="0" applyFont="0" applyAlignment="0" applyProtection="0"/>
    <xf numFmtId="0" fontId="1" fillId="40" borderId="4" applyNumberFormat="0" applyFont="0" applyAlignment="0" applyProtection="0"/>
    <xf numFmtId="0" fontId="1" fillId="40" borderId="4" applyNumberFormat="0" applyFont="0" applyAlignment="0" applyProtection="0"/>
    <xf numFmtId="0" fontId="52" fillId="40" borderId="4" applyNumberFormat="0" applyFont="0" applyAlignment="0" applyProtection="0"/>
    <xf numFmtId="0" fontId="1" fillId="40" borderId="4" applyNumberFormat="0" applyFont="0" applyAlignment="0" applyProtection="0"/>
    <xf numFmtId="0" fontId="1" fillId="40" borderId="4" applyNumberFormat="0" applyFont="0" applyAlignment="0" applyProtection="0"/>
    <xf numFmtId="0" fontId="52" fillId="40" borderId="4" applyNumberFormat="0" applyFont="0" applyAlignment="0" applyProtection="0"/>
    <xf numFmtId="0" fontId="1" fillId="40" borderId="4" applyNumberFormat="0" applyFont="0" applyAlignment="0" applyProtection="0"/>
    <xf numFmtId="0" fontId="1" fillId="40" borderId="4" applyNumberFormat="0" applyFont="0" applyAlignment="0" applyProtection="0"/>
    <xf numFmtId="0" fontId="52" fillId="40" borderId="4" applyNumberFormat="0" applyFont="0" applyAlignment="0" applyProtection="0"/>
    <xf numFmtId="0" fontId="1" fillId="40" borderId="4" applyNumberFormat="0" applyFont="0" applyAlignment="0" applyProtection="0"/>
    <xf numFmtId="0" fontId="1" fillId="40" borderId="4" applyNumberFormat="0" applyFont="0" applyAlignment="0" applyProtection="0"/>
    <xf numFmtId="0" fontId="52" fillId="40" borderId="4" applyNumberFormat="0" applyFont="0" applyAlignment="0" applyProtection="0"/>
    <xf numFmtId="0" fontId="1" fillId="40" borderId="4" applyNumberFormat="0" applyFont="0" applyAlignment="0" applyProtection="0"/>
    <xf numFmtId="0" fontId="1" fillId="40" borderId="4" applyNumberFormat="0" applyFont="0" applyAlignment="0" applyProtection="0"/>
    <xf numFmtId="0" fontId="52" fillId="40" borderId="4" applyNumberFormat="0" applyFont="0" applyAlignment="0" applyProtection="0"/>
    <xf numFmtId="0" fontId="1" fillId="40" borderId="4" applyNumberFormat="0" applyFont="0" applyAlignment="0" applyProtection="0"/>
    <xf numFmtId="0" fontId="1" fillId="40" borderId="4" applyNumberFormat="0" applyFont="0" applyAlignment="0" applyProtection="0"/>
    <xf numFmtId="0" fontId="52" fillId="40" borderId="4" applyNumberFormat="0" applyFont="0" applyAlignment="0" applyProtection="0"/>
    <xf numFmtId="0" fontId="1" fillId="40" borderId="4" applyNumberFormat="0" applyFont="0" applyAlignment="0" applyProtection="0"/>
    <xf numFmtId="0" fontId="1" fillId="40" borderId="4" applyNumberFormat="0" applyFont="0" applyAlignment="0" applyProtection="0"/>
    <xf numFmtId="0" fontId="52" fillId="40" borderId="4" applyNumberFormat="0" applyFont="0" applyAlignment="0" applyProtection="0"/>
    <xf numFmtId="0" fontId="1" fillId="40" borderId="4" applyNumberFormat="0" applyFont="0" applyAlignment="0" applyProtection="0"/>
    <xf numFmtId="0" fontId="1" fillId="40" borderId="4" applyNumberFormat="0" applyFont="0" applyAlignment="0" applyProtection="0"/>
    <xf numFmtId="0" fontId="52" fillId="40" borderId="4" applyNumberFormat="0" applyFont="0" applyAlignment="0" applyProtection="0"/>
    <xf numFmtId="0" fontId="1" fillId="40" borderId="4" applyNumberFormat="0" applyFont="0" applyAlignment="0" applyProtection="0"/>
    <xf numFmtId="0" fontId="1" fillId="40" borderId="4" applyNumberFormat="0" applyFont="0" applyAlignment="0" applyProtection="0"/>
    <xf numFmtId="0" fontId="52" fillId="40" borderId="4" applyNumberFormat="0" applyFont="0" applyAlignment="0" applyProtection="0"/>
    <xf numFmtId="0" fontId="1" fillId="40" borderId="4" applyNumberFormat="0" applyFont="0" applyAlignment="0" applyProtection="0"/>
    <xf numFmtId="0" fontId="1" fillId="40" borderId="4" applyNumberFormat="0" applyFont="0" applyAlignment="0" applyProtection="0"/>
    <xf numFmtId="0" fontId="52" fillId="40" borderId="4" applyNumberFormat="0" applyFont="0" applyAlignment="0" applyProtection="0"/>
    <xf numFmtId="0" fontId="1" fillId="40" borderId="4" applyNumberFormat="0" applyFont="0" applyAlignment="0" applyProtection="0"/>
    <xf numFmtId="0" fontId="1" fillId="40" borderId="4" applyNumberFormat="0" applyFont="0" applyAlignment="0" applyProtection="0"/>
    <xf numFmtId="0" fontId="52" fillId="40" borderId="4" applyNumberFormat="0" applyFont="0" applyAlignment="0" applyProtection="0"/>
    <xf numFmtId="0" fontId="1" fillId="40" borderId="4" applyNumberFormat="0" applyFont="0" applyAlignment="0" applyProtection="0"/>
    <xf numFmtId="0" fontId="1" fillId="40" borderId="4" applyNumberFormat="0" applyFont="0" applyAlignment="0" applyProtection="0"/>
    <xf numFmtId="0" fontId="52" fillId="40" borderId="4" applyNumberFormat="0" applyFont="0" applyAlignment="0" applyProtection="0"/>
    <xf numFmtId="0" fontId="1" fillId="40" borderId="4" applyNumberFormat="0" applyFont="0" applyAlignment="0" applyProtection="0"/>
    <xf numFmtId="0" fontId="1" fillId="40" borderId="4" applyNumberFormat="0" applyFont="0" applyAlignment="0" applyProtection="0"/>
    <xf numFmtId="0" fontId="52" fillId="40" borderId="4" applyNumberFormat="0" applyFont="0" applyAlignment="0" applyProtection="0"/>
    <xf numFmtId="0" fontId="1" fillId="40" borderId="4" applyNumberFormat="0" applyFont="0" applyAlignment="0" applyProtection="0"/>
    <xf numFmtId="0" fontId="1" fillId="40" borderId="4" applyNumberFormat="0" applyFont="0" applyAlignment="0" applyProtection="0"/>
    <xf numFmtId="0" fontId="52" fillId="40" borderId="4" applyNumberFormat="0" applyFont="0" applyAlignment="0" applyProtection="0"/>
    <xf numFmtId="0" fontId="1" fillId="40" borderId="4" applyNumberFormat="0" applyFont="0" applyAlignment="0" applyProtection="0"/>
    <xf numFmtId="0" fontId="1" fillId="40" borderId="4" applyNumberFormat="0" applyFont="0" applyAlignment="0" applyProtection="0"/>
    <xf numFmtId="0" fontId="52" fillId="40" borderId="4" applyNumberFormat="0" applyFont="0" applyAlignment="0" applyProtection="0"/>
    <xf numFmtId="0" fontId="1" fillId="40" borderId="4" applyNumberFormat="0" applyFont="0" applyAlignment="0" applyProtection="0"/>
    <xf numFmtId="0" fontId="1" fillId="40" borderId="4" applyNumberFormat="0" applyFont="0" applyAlignment="0" applyProtection="0"/>
    <xf numFmtId="0" fontId="52" fillId="40" borderId="4" applyNumberFormat="0" applyFont="0" applyAlignment="0" applyProtection="0"/>
    <xf numFmtId="0" fontId="1" fillId="40" borderId="4" applyNumberFormat="0" applyFont="0" applyAlignment="0" applyProtection="0"/>
    <xf numFmtId="0" fontId="1" fillId="40" borderId="4" applyNumberFormat="0" applyFont="0" applyAlignment="0" applyProtection="0"/>
    <xf numFmtId="0" fontId="52" fillId="40" borderId="4" applyNumberFormat="0" applyFont="0" applyAlignment="0" applyProtection="0"/>
    <xf numFmtId="0" fontId="1" fillId="40" borderId="4" applyNumberFormat="0" applyFont="0" applyAlignment="0" applyProtection="0"/>
    <xf numFmtId="0" fontId="1" fillId="40" borderId="4" applyNumberFormat="0" applyFont="0" applyAlignment="0" applyProtection="0"/>
    <xf numFmtId="0" fontId="52" fillId="40" borderId="4" applyNumberFormat="0" applyFont="0" applyAlignment="0" applyProtection="0"/>
    <xf numFmtId="0" fontId="1" fillId="40" borderId="4" applyNumberFormat="0" applyFont="0" applyAlignment="0" applyProtection="0"/>
    <xf numFmtId="0" fontId="1" fillId="40" borderId="4" applyNumberFormat="0" applyFont="0" applyAlignment="0" applyProtection="0"/>
    <xf numFmtId="0" fontId="52" fillId="40" borderId="4" applyNumberFormat="0" applyFont="0" applyAlignment="0" applyProtection="0"/>
    <xf numFmtId="0" fontId="1" fillId="40" borderId="4" applyNumberFormat="0" applyFont="0" applyAlignment="0" applyProtection="0"/>
    <xf numFmtId="0" fontId="1" fillId="40" borderId="4" applyNumberFormat="0" applyFont="0" applyAlignment="0" applyProtection="0"/>
    <xf numFmtId="0" fontId="52" fillId="40" borderId="4" applyNumberFormat="0" applyFont="0" applyAlignment="0" applyProtection="0"/>
    <xf numFmtId="0" fontId="1" fillId="40" borderId="4" applyNumberFormat="0" applyFont="0" applyAlignment="0" applyProtection="0"/>
    <xf numFmtId="0" fontId="1" fillId="40" borderId="4" applyNumberFormat="0" applyFont="0" applyAlignment="0" applyProtection="0"/>
    <xf numFmtId="0" fontId="52" fillId="40" borderId="4" applyNumberFormat="0" applyFont="0" applyAlignment="0" applyProtection="0"/>
    <xf numFmtId="0" fontId="1" fillId="40" borderId="4" applyNumberFormat="0" applyFont="0" applyAlignment="0" applyProtection="0"/>
    <xf numFmtId="0" fontId="1" fillId="40" borderId="4" applyNumberFormat="0" applyFont="0" applyAlignment="0" applyProtection="0"/>
    <xf numFmtId="0" fontId="52" fillId="40" borderId="4" applyNumberFormat="0" applyFont="0" applyAlignment="0" applyProtection="0"/>
    <xf numFmtId="0" fontId="1" fillId="40" borderId="4" applyNumberFormat="0" applyFont="0" applyAlignment="0" applyProtection="0"/>
    <xf numFmtId="0" fontId="1" fillId="40" borderId="4" applyNumberFormat="0" applyFont="0" applyAlignment="0" applyProtection="0"/>
    <xf numFmtId="0" fontId="63" fillId="40" borderId="4" applyNumberFormat="0" applyFont="0" applyAlignment="0" applyProtection="0"/>
    <xf numFmtId="0" fontId="0" fillId="40" borderId="4" applyNumberFormat="0" applyFont="0" applyAlignment="0" applyProtection="0"/>
    <xf numFmtId="0" fontId="1" fillId="40" borderId="4" applyNumberFormat="0" applyFont="0" applyAlignment="0" applyProtection="0"/>
    <xf numFmtId="0" fontId="63" fillId="40" borderId="4" applyNumberFormat="0" applyFont="0" applyAlignment="0" applyProtection="0"/>
    <xf numFmtId="0" fontId="0" fillId="40" borderId="4" applyNumberFormat="0" applyFont="0" applyAlignment="0" applyProtection="0"/>
    <xf numFmtId="0" fontId="1" fillId="40" borderId="4" applyNumberFormat="0" applyFont="0" applyAlignment="0" applyProtection="0"/>
    <xf numFmtId="0" fontId="63" fillId="40" borderId="4" applyNumberFormat="0" applyFont="0" applyAlignment="0" applyProtection="0"/>
    <xf numFmtId="0" fontId="0" fillId="40" borderId="4" applyNumberFormat="0" applyFont="0" applyAlignment="0" applyProtection="0"/>
    <xf numFmtId="0" fontId="1" fillId="40" borderId="4" applyNumberFormat="0" applyFont="0" applyAlignment="0" applyProtection="0"/>
    <xf numFmtId="0" fontId="63" fillId="40" borderId="4" applyNumberFormat="0" applyFont="0" applyAlignment="0" applyProtection="0"/>
    <xf numFmtId="0" fontId="0" fillId="40" borderId="4" applyNumberFormat="0" applyFont="0" applyAlignment="0" applyProtection="0"/>
    <xf numFmtId="0" fontId="1" fillId="40" borderId="4" applyNumberFormat="0" applyFont="0" applyAlignment="0" applyProtection="0"/>
    <xf numFmtId="0" fontId="63" fillId="40" borderId="4" applyNumberFormat="0" applyFont="0" applyAlignment="0" applyProtection="0"/>
    <xf numFmtId="0" fontId="0" fillId="40" borderId="4" applyNumberFormat="0" applyFont="0" applyAlignment="0" applyProtection="0"/>
    <xf numFmtId="0" fontId="1" fillId="40" borderId="4" applyNumberFormat="0" applyFont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29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58" fillId="0" borderId="8" applyNumberFormat="0" applyFill="0" applyAlignment="0" applyProtection="0"/>
    <xf numFmtId="0" fontId="73" fillId="0" borderId="9" applyNumberFormat="0" applyFill="0" applyAlignment="0" applyProtection="0"/>
  </cellStyleXfs>
  <cellXfs count="901">
    <xf numFmtId="0" fontId="0" fillId="0" borderId="0" xfId="0" applyFont="1" applyAlignment="1">
      <alignment/>
    </xf>
    <xf numFmtId="0" fontId="2" fillId="41" borderId="10" xfId="0" applyFont="1" applyFill="1" applyBorder="1" applyAlignment="1" applyProtection="1">
      <alignment horizontal="center" vertical="center" wrapText="1"/>
      <protection/>
    </xf>
    <xf numFmtId="0" fontId="2" fillId="41" borderId="10" xfId="0" applyFont="1" applyFill="1" applyBorder="1" applyAlignment="1" applyProtection="1" quotePrefix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vertical="center"/>
      <protection locked="0"/>
    </xf>
    <xf numFmtId="165" fontId="4" fillId="0" borderId="10" xfId="0" applyNumberFormat="1" applyFont="1" applyBorder="1" applyAlignment="1" applyProtection="1">
      <alignment vertical="center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0" fontId="5" fillId="41" borderId="10" xfId="544" applyFont="1" applyFill="1" applyBorder="1" applyAlignment="1" applyProtection="1" quotePrefix="1">
      <alignment horizontal="center" vertical="center" wrapText="1"/>
      <protection/>
    </xf>
    <xf numFmtId="0" fontId="5" fillId="41" borderId="10" xfId="544" applyFont="1" applyFill="1" applyBorder="1" applyAlignment="1" applyProtection="1" quotePrefix="1">
      <alignment horizontal="center" vertical="center"/>
      <protection/>
    </xf>
    <xf numFmtId="0" fontId="4" fillId="0" borderId="11" xfId="544" applyFont="1" applyBorder="1" applyAlignment="1" applyProtection="1">
      <alignment wrapText="1"/>
      <protection locked="0"/>
    </xf>
    <xf numFmtId="0" fontId="4" fillId="0" borderId="12" xfId="544" applyFont="1" applyBorder="1" applyAlignment="1" applyProtection="1">
      <alignment horizontal="center" wrapText="1"/>
      <protection/>
    </xf>
    <xf numFmtId="3" fontId="4" fillId="0" borderId="12" xfId="544" applyNumberFormat="1" applyFont="1" applyFill="1" applyBorder="1" applyProtection="1">
      <alignment/>
      <protection/>
    </xf>
    <xf numFmtId="0" fontId="4" fillId="0" borderId="12" xfId="544" applyFont="1" applyBorder="1" applyAlignment="1" applyProtection="1">
      <alignment horizontal="center" wrapText="1"/>
      <protection locked="0"/>
    </xf>
    <xf numFmtId="3" fontId="4" fillId="0" borderId="13" xfId="544" applyNumberFormat="1" applyFont="1" applyFill="1" applyBorder="1" applyProtection="1">
      <alignment/>
      <protection/>
    </xf>
    <xf numFmtId="0" fontId="4" fillId="0" borderId="10" xfId="544" applyFont="1" applyBorder="1" applyAlignment="1" applyProtection="1">
      <alignment horizontal="center" wrapText="1"/>
      <protection/>
    </xf>
    <xf numFmtId="3" fontId="4" fillId="0" borderId="10" xfId="544" applyNumberFormat="1" applyFont="1" applyFill="1" applyBorder="1" applyProtection="1">
      <alignment/>
      <protection/>
    </xf>
    <xf numFmtId="0" fontId="4" fillId="0" borderId="10" xfId="544" applyFont="1" applyBorder="1" applyAlignment="1" applyProtection="1">
      <alignment horizontal="center" wrapText="1"/>
      <protection locked="0"/>
    </xf>
    <xf numFmtId="3" fontId="4" fillId="0" borderId="14" xfId="544" applyNumberFormat="1" applyFont="1" applyFill="1" applyBorder="1" applyProtection="1">
      <alignment/>
      <protection/>
    </xf>
    <xf numFmtId="3" fontId="5" fillId="41" borderId="15" xfId="544" applyNumberFormat="1" applyFont="1" applyFill="1" applyBorder="1" applyProtection="1">
      <alignment/>
      <protection/>
    </xf>
    <xf numFmtId="0" fontId="5" fillId="41" borderId="10" xfId="543" applyFont="1" applyFill="1" applyBorder="1" applyAlignment="1" applyProtection="1">
      <alignment horizontal="center" wrapText="1"/>
      <protection/>
    </xf>
    <xf numFmtId="0" fontId="5" fillId="41" borderId="10" xfId="544" applyFont="1" applyFill="1" applyBorder="1" applyAlignment="1" applyProtection="1">
      <alignment horizontal="center" wrapText="1"/>
      <protection/>
    </xf>
    <xf numFmtId="0" fontId="5" fillId="41" borderId="10" xfId="544" applyFont="1" applyFill="1" applyBorder="1" applyAlignment="1" applyProtection="1" quotePrefix="1">
      <alignment horizontal="center"/>
      <protection/>
    </xf>
    <xf numFmtId="0" fontId="5" fillId="41" borderId="10" xfId="544" applyFont="1" applyFill="1" applyBorder="1" applyAlignment="1" applyProtection="1" quotePrefix="1">
      <alignment horizontal="center" wrapText="1"/>
      <protection/>
    </xf>
    <xf numFmtId="0" fontId="4" fillId="0" borderId="11" xfId="544" applyFont="1" applyBorder="1" applyAlignment="1" applyProtection="1">
      <alignment horizontal="left" wrapText="1"/>
      <protection/>
    </xf>
    <xf numFmtId="0" fontId="4" fillId="0" borderId="12" xfId="543" applyFont="1" applyBorder="1" applyAlignment="1" applyProtection="1">
      <alignment wrapText="1"/>
      <protection locked="0"/>
    </xf>
    <xf numFmtId="0" fontId="4" fillId="0" borderId="12" xfId="544" applyFont="1" applyBorder="1" applyAlignment="1" applyProtection="1">
      <alignment horizontal="center"/>
      <protection/>
    </xf>
    <xf numFmtId="3" fontId="4" fillId="0" borderId="12" xfId="544" applyNumberFormat="1" applyFont="1" applyFill="1" applyBorder="1" applyAlignment="1" applyProtection="1">
      <alignment wrapText="1"/>
      <protection/>
    </xf>
    <xf numFmtId="0" fontId="4" fillId="0" borderId="12" xfId="544" applyFont="1" applyBorder="1" applyAlignment="1" applyProtection="1">
      <alignment horizontal="center"/>
      <protection locked="0"/>
    </xf>
    <xf numFmtId="0" fontId="4" fillId="0" borderId="10" xfId="544" applyFont="1" applyBorder="1" applyAlignment="1" applyProtection="1">
      <alignment horizontal="center"/>
      <protection locked="0"/>
    </xf>
    <xf numFmtId="3" fontId="5" fillId="41" borderId="16" xfId="544" applyNumberFormat="1" applyFont="1" applyFill="1" applyBorder="1" applyProtection="1">
      <alignment/>
      <protection/>
    </xf>
    <xf numFmtId="0" fontId="5" fillId="41" borderId="10" xfId="544" applyFont="1" applyFill="1" applyBorder="1" applyAlignment="1" applyProtection="1">
      <alignment horizontal="center" vertical="center" wrapText="1"/>
      <protection/>
    </xf>
    <xf numFmtId="0" fontId="4" fillId="0" borderId="11" xfId="544" applyFont="1" applyBorder="1" applyAlignment="1" applyProtection="1" quotePrefix="1">
      <alignment horizontal="left" vertical="center" wrapText="1"/>
      <protection/>
    </xf>
    <xf numFmtId="0" fontId="4" fillId="0" borderId="12" xfId="543" applyFont="1" applyBorder="1" applyAlignment="1" applyProtection="1">
      <alignment vertical="center" wrapText="1"/>
      <protection locked="0"/>
    </xf>
    <xf numFmtId="0" fontId="4" fillId="0" borderId="12" xfId="544" applyFont="1" applyBorder="1" applyAlignment="1" applyProtection="1">
      <alignment horizontal="center" vertical="center"/>
      <protection/>
    </xf>
    <xf numFmtId="0" fontId="4" fillId="0" borderId="17" xfId="544" applyFont="1" applyBorder="1" applyAlignment="1" applyProtection="1" quotePrefix="1">
      <alignment horizontal="left" vertical="center" wrapText="1"/>
      <protection/>
    </xf>
    <xf numFmtId="0" fontId="4" fillId="0" borderId="10" xfId="543" applyFont="1" applyBorder="1" applyAlignment="1" applyProtection="1">
      <alignment vertical="center" wrapText="1"/>
      <protection locked="0"/>
    </xf>
    <xf numFmtId="0" fontId="4" fillId="0" borderId="10" xfId="544" applyFont="1" applyBorder="1" applyAlignment="1" applyProtection="1">
      <alignment horizontal="center" vertical="center"/>
      <protection/>
    </xf>
    <xf numFmtId="3" fontId="4" fillId="0" borderId="10" xfId="544" applyNumberFormat="1" applyFont="1" applyFill="1" applyBorder="1" applyAlignment="1" applyProtection="1">
      <alignment wrapText="1"/>
      <protection/>
    </xf>
    <xf numFmtId="0" fontId="2" fillId="41" borderId="18" xfId="0" applyFont="1" applyFill="1" applyBorder="1" applyAlignment="1" applyProtection="1">
      <alignment horizontal="center" vertical="center" wrapText="1"/>
      <protection/>
    </xf>
    <xf numFmtId="0" fontId="2" fillId="41" borderId="19" xfId="0" applyFont="1" applyFill="1" applyBorder="1" applyAlignment="1" applyProtection="1">
      <alignment horizontal="center" vertical="center" wrapText="1"/>
      <protection/>
    </xf>
    <xf numFmtId="0" fontId="2" fillId="41" borderId="19" xfId="0" applyFont="1" applyFill="1" applyBorder="1" applyAlignment="1" applyProtection="1" quotePrefix="1">
      <alignment horizontal="center" vertical="center" wrapText="1"/>
      <protection/>
    </xf>
    <xf numFmtId="0" fontId="2" fillId="41" borderId="16" xfId="0" applyFont="1" applyFill="1" applyBorder="1" applyAlignment="1" applyProtection="1" quotePrefix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2" xfId="0" applyNumberFormat="1" applyFont="1" applyBorder="1" applyAlignment="1" applyProtection="1">
      <alignment horizontal="right" vertical="center"/>
      <protection locked="0"/>
    </xf>
    <xf numFmtId="164" fontId="4" fillId="0" borderId="12" xfId="0" applyNumberFormat="1" applyFont="1" applyBorder="1" applyAlignment="1" applyProtection="1">
      <alignment horizontal="center" vertical="center" wrapText="1"/>
      <protection locked="0"/>
    </xf>
    <xf numFmtId="16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/>
      <protection locked="0"/>
    </xf>
    <xf numFmtId="170" fontId="0" fillId="0" borderId="0" xfId="199" applyNumberFormat="1" applyFont="1" applyAlignment="1">
      <alignment/>
    </xf>
    <xf numFmtId="3" fontId="0" fillId="0" borderId="0" xfId="0" applyNumberFormat="1" applyAlignment="1">
      <alignment/>
    </xf>
    <xf numFmtId="164" fontId="4" fillId="0" borderId="10" xfId="0" applyNumberFormat="1" applyFont="1" applyBorder="1" applyAlignment="1" applyProtection="1">
      <alignment vertical="center" wrapText="1"/>
      <protection locked="0"/>
    </xf>
    <xf numFmtId="165" fontId="4" fillId="0" borderId="10" xfId="0" applyNumberFormat="1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164" fontId="4" fillId="0" borderId="10" xfId="0" applyNumberFormat="1" applyFont="1" applyFill="1" applyBorder="1" applyAlignment="1" applyProtection="1">
      <alignment vertical="center" wrapText="1"/>
      <protection locked="0"/>
    </xf>
    <xf numFmtId="165" fontId="4" fillId="0" borderId="10" xfId="0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170" fontId="2" fillId="41" borderId="10" xfId="199" applyNumberFormat="1" applyFont="1" applyFill="1" applyBorder="1" applyAlignment="1" applyProtection="1">
      <alignment horizontal="center" vertical="center" wrapText="1"/>
      <protection/>
    </xf>
    <xf numFmtId="170" fontId="4" fillId="0" borderId="10" xfId="199" applyNumberFormat="1" applyFont="1" applyBorder="1" applyAlignment="1" applyProtection="1">
      <alignment horizontal="right" vertical="center"/>
      <protection locked="0"/>
    </xf>
    <xf numFmtId="170" fontId="4" fillId="0" borderId="10" xfId="199" applyNumberFormat="1" applyFont="1" applyBorder="1" applyAlignment="1" applyProtection="1">
      <alignment horizontal="center" vertical="center" wrapText="1"/>
      <protection locked="0"/>
    </xf>
    <xf numFmtId="170" fontId="4" fillId="0" borderId="10" xfId="199" applyNumberFormat="1" applyFont="1" applyFill="1" applyBorder="1" applyAlignment="1" applyProtection="1">
      <alignment horizontal="center" vertical="center" wrapText="1"/>
      <protection locked="0"/>
    </xf>
    <xf numFmtId="170" fontId="4" fillId="0" borderId="10" xfId="199" applyNumberFormat="1" applyFont="1" applyFill="1" applyBorder="1" applyAlignment="1" applyProtection="1">
      <alignment horizontal="center" vertical="center"/>
      <protection locked="0"/>
    </xf>
    <xf numFmtId="170" fontId="4" fillId="0" borderId="10" xfId="199" applyNumberFormat="1" applyFont="1" applyBorder="1" applyAlignment="1" applyProtection="1">
      <alignment horizontal="center" vertical="center"/>
      <protection locked="0"/>
    </xf>
    <xf numFmtId="170" fontId="4" fillId="0" borderId="10" xfId="199" applyNumberFormat="1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justify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justify" vertical="center"/>
      <protection locked="0"/>
    </xf>
    <xf numFmtId="0" fontId="4" fillId="0" borderId="10" xfId="0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/>
      <protection locked="0"/>
    </xf>
    <xf numFmtId="0" fontId="4" fillId="0" borderId="11" xfId="544" applyFont="1" applyBorder="1" applyAlignment="1" applyProtection="1">
      <alignment vertical="center" wrapText="1"/>
      <protection locked="0"/>
    </xf>
    <xf numFmtId="0" fontId="4" fillId="0" borderId="12" xfId="544" applyFont="1" applyBorder="1" applyAlignment="1" applyProtection="1">
      <alignment horizontal="center" vertical="center" wrapText="1"/>
      <protection/>
    </xf>
    <xf numFmtId="3" fontId="4" fillId="0" borderId="12" xfId="544" applyNumberFormat="1" applyFont="1" applyFill="1" applyBorder="1" applyAlignment="1" applyProtection="1">
      <alignment vertical="center"/>
      <protection/>
    </xf>
    <xf numFmtId="0" fontId="4" fillId="0" borderId="12" xfId="544" applyFont="1" applyBorder="1" applyAlignment="1" applyProtection="1">
      <alignment horizontal="center" vertical="center" wrapText="1"/>
      <protection locked="0"/>
    </xf>
    <xf numFmtId="3" fontId="4" fillId="0" borderId="13" xfId="544" applyNumberFormat="1" applyFont="1" applyFill="1" applyBorder="1" applyAlignment="1" applyProtection="1">
      <alignment vertical="center"/>
      <protection/>
    </xf>
    <xf numFmtId="0" fontId="4" fillId="0" borderId="10" xfId="544" applyFont="1" applyBorder="1" applyAlignment="1" applyProtection="1">
      <alignment horizontal="center" vertical="center" wrapText="1"/>
      <protection/>
    </xf>
    <xf numFmtId="3" fontId="4" fillId="0" borderId="10" xfId="544" applyNumberFormat="1" applyFont="1" applyFill="1" applyBorder="1" applyAlignment="1" applyProtection="1">
      <alignment vertical="center"/>
      <protection/>
    </xf>
    <xf numFmtId="0" fontId="4" fillId="0" borderId="10" xfId="544" applyFont="1" applyBorder="1" applyAlignment="1" applyProtection="1">
      <alignment horizontal="center" vertical="center" wrapText="1"/>
      <protection locked="0"/>
    </xf>
    <xf numFmtId="3" fontId="4" fillId="0" borderId="14" xfId="544" applyNumberFormat="1" applyFont="1" applyFill="1" applyBorder="1" applyAlignment="1" applyProtection="1">
      <alignment vertical="center"/>
      <protection/>
    </xf>
    <xf numFmtId="3" fontId="5" fillId="41" borderId="15" xfId="544" applyNumberFormat="1" applyFont="1" applyFill="1" applyBorder="1" applyAlignment="1" applyProtection="1">
      <alignment vertical="center"/>
      <protection/>
    </xf>
    <xf numFmtId="0" fontId="4" fillId="0" borderId="11" xfId="544" applyFont="1" applyBorder="1" applyAlignment="1" applyProtection="1">
      <alignment horizontal="left" vertical="center" wrapText="1"/>
      <protection/>
    </xf>
    <xf numFmtId="3" fontId="4" fillId="0" borderId="12" xfId="544" applyNumberFormat="1" applyFont="1" applyFill="1" applyBorder="1" applyAlignment="1" applyProtection="1">
      <alignment vertical="center" wrapText="1"/>
      <protection/>
    </xf>
    <xf numFmtId="0" fontId="4" fillId="0" borderId="10" xfId="544" applyFont="1" applyFill="1" applyBorder="1" applyAlignment="1" applyProtection="1" quotePrefix="1">
      <alignment horizontal="center" vertical="center" wrapText="1"/>
      <protection/>
    </xf>
    <xf numFmtId="0" fontId="4" fillId="0" borderId="12" xfId="544" applyFont="1" applyBorder="1" applyAlignment="1" applyProtection="1">
      <alignment horizontal="center" vertical="center"/>
      <protection locked="0"/>
    </xf>
    <xf numFmtId="3" fontId="5" fillId="41" borderId="16" xfId="544" applyNumberFormat="1" applyFont="1" applyFill="1" applyBorder="1" applyAlignment="1" applyProtection="1">
      <alignment vertical="center"/>
      <protection/>
    </xf>
    <xf numFmtId="3" fontId="4" fillId="0" borderId="10" xfId="544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3" fontId="5" fillId="42" borderId="10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wrapText="1"/>
      <protection/>
    </xf>
    <xf numFmtId="164" fontId="4" fillId="0" borderId="10" xfId="0" applyNumberFormat="1" applyFont="1" applyBorder="1" applyAlignment="1" applyProtection="1">
      <alignment wrapText="1"/>
      <protection/>
    </xf>
    <xf numFmtId="164" fontId="4" fillId="0" borderId="10" xfId="0" applyNumberFormat="1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13" fillId="0" borderId="10" xfId="192" applyFont="1" applyBorder="1" applyAlignment="1" applyProtection="1">
      <alignment horizontal="left" wrapText="1"/>
      <protection locked="0"/>
    </xf>
    <xf numFmtId="0" fontId="4" fillId="0" borderId="10" xfId="0" applyFont="1" applyBorder="1" applyAlignment="1" applyProtection="1">
      <alignment horizontal="justify" vertical="center"/>
      <protection locked="0"/>
    </xf>
    <xf numFmtId="164" fontId="4" fillId="0" borderId="10" xfId="0" applyNumberFormat="1" applyFont="1" applyBorder="1" applyAlignment="1" applyProtection="1">
      <alignment wrapText="1"/>
      <protection locked="0"/>
    </xf>
    <xf numFmtId="164" fontId="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3" fontId="4" fillId="0" borderId="10" xfId="0" applyNumberFormat="1" applyFont="1" applyFill="1" applyBorder="1" applyAlignment="1" applyProtection="1">
      <alignment horizontal="right" wrapText="1"/>
      <protection/>
    </xf>
    <xf numFmtId="0" fontId="2" fillId="41" borderId="20" xfId="0" applyFont="1" applyFill="1" applyBorder="1" applyAlignment="1" applyProtection="1">
      <alignment horizontal="center" vertical="center" wrapText="1"/>
      <protection/>
    </xf>
    <xf numFmtId="0" fontId="2" fillId="41" borderId="10" xfId="0" applyFont="1" applyFill="1" applyBorder="1" applyAlignment="1" applyProtection="1">
      <alignment horizontal="center" vertical="center" wrapText="1"/>
      <protection/>
    </xf>
    <xf numFmtId="0" fontId="4" fillId="0" borderId="10" xfId="544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/>
      <protection/>
    </xf>
    <xf numFmtId="0" fontId="4" fillId="0" borderId="10" xfId="544" applyFont="1" applyFill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Fill="1" applyBorder="1" applyAlignment="1" applyProtection="1">
      <alignment horizontal="center"/>
      <protection locked="0"/>
    </xf>
    <xf numFmtId="164" fontId="4" fillId="0" borderId="10" xfId="0" applyNumberFormat="1" applyFont="1" applyFill="1" applyBorder="1" applyAlignment="1" applyProtection="1">
      <alignment/>
      <protection/>
    </xf>
    <xf numFmtId="164" fontId="4" fillId="0" borderId="1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3" fontId="4" fillId="0" borderId="10" xfId="0" applyNumberFormat="1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1" xfId="544" applyFont="1" applyFill="1" applyBorder="1" applyAlignment="1" applyProtection="1">
      <alignment wrapText="1"/>
      <protection locked="0"/>
    </xf>
    <xf numFmtId="0" fontId="4" fillId="0" borderId="12" xfId="544" applyFont="1" applyFill="1" applyBorder="1" applyAlignment="1" applyProtection="1">
      <alignment horizontal="center" wrapText="1"/>
      <protection/>
    </xf>
    <xf numFmtId="0" fontId="4" fillId="0" borderId="12" xfId="544" applyFont="1" applyFill="1" applyBorder="1" applyAlignment="1" applyProtection="1">
      <alignment horizontal="center" wrapText="1"/>
      <protection locked="0"/>
    </xf>
    <xf numFmtId="0" fontId="4" fillId="0" borderId="10" xfId="544" applyFont="1" applyFill="1" applyBorder="1" applyAlignment="1" applyProtection="1">
      <alignment horizontal="center" wrapText="1"/>
      <protection/>
    </xf>
    <xf numFmtId="0" fontId="4" fillId="0" borderId="10" xfId="544" applyFont="1" applyFill="1" applyBorder="1" applyAlignment="1" applyProtection="1">
      <alignment horizontal="center" wrapText="1"/>
      <protection locked="0"/>
    </xf>
    <xf numFmtId="0" fontId="4" fillId="0" borderId="10" xfId="544" applyFont="1" applyFill="1" applyBorder="1" applyAlignment="1" applyProtection="1">
      <alignment wrapText="1"/>
      <protection locked="0"/>
    </xf>
    <xf numFmtId="0" fontId="4" fillId="0" borderId="11" xfId="544" applyFont="1" applyFill="1" applyBorder="1" applyAlignment="1" applyProtection="1">
      <alignment horizontal="left" wrapText="1"/>
      <protection/>
    </xf>
    <xf numFmtId="0" fontId="4" fillId="0" borderId="12" xfId="543" applyFont="1" applyFill="1" applyBorder="1" applyAlignment="1" applyProtection="1">
      <alignment wrapText="1"/>
      <protection locked="0"/>
    </xf>
    <xf numFmtId="0" fontId="4" fillId="0" borderId="12" xfId="544" applyFont="1" applyFill="1" applyBorder="1" applyAlignment="1" applyProtection="1">
      <alignment horizontal="center"/>
      <protection/>
    </xf>
    <xf numFmtId="0" fontId="4" fillId="0" borderId="12" xfId="544" applyFont="1" applyFill="1" applyBorder="1" applyAlignment="1" applyProtection="1">
      <alignment horizontal="center"/>
      <protection locked="0"/>
    </xf>
    <xf numFmtId="0" fontId="4" fillId="0" borderId="11" xfId="544" applyFont="1" applyFill="1" applyBorder="1" applyAlignment="1" applyProtection="1" quotePrefix="1">
      <alignment horizontal="left" vertical="center" wrapText="1"/>
      <protection/>
    </xf>
    <xf numFmtId="0" fontId="4" fillId="0" borderId="12" xfId="543" applyFont="1" applyFill="1" applyBorder="1" applyAlignment="1" applyProtection="1">
      <alignment vertical="center" wrapText="1"/>
      <protection locked="0"/>
    </xf>
    <xf numFmtId="0" fontId="4" fillId="0" borderId="12" xfId="544" applyFont="1" applyFill="1" applyBorder="1" applyAlignment="1" applyProtection="1">
      <alignment horizontal="center" vertical="center"/>
      <protection/>
    </xf>
    <xf numFmtId="0" fontId="4" fillId="0" borderId="17" xfId="544" applyFont="1" applyFill="1" applyBorder="1" applyAlignment="1" applyProtection="1" quotePrefix="1">
      <alignment horizontal="left" vertical="center" wrapText="1"/>
      <protection/>
    </xf>
    <xf numFmtId="0" fontId="4" fillId="0" borderId="10" xfId="543" applyFont="1" applyFill="1" applyBorder="1" applyAlignment="1" applyProtection="1">
      <alignment vertical="center" wrapText="1"/>
      <protection locked="0"/>
    </xf>
    <xf numFmtId="0" fontId="4" fillId="0" borderId="10" xfId="544" applyFont="1" applyFill="1" applyBorder="1" applyAlignment="1" applyProtection="1">
      <alignment horizontal="center" vertical="center"/>
      <protection/>
    </xf>
    <xf numFmtId="0" fontId="4" fillId="0" borderId="18" xfId="544" applyFont="1" applyFill="1" applyBorder="1" applyAlignment="1" applyProtection="1" quotePrefix="1">
      <alignment horizontal="left" vertical="center" wrapText="1"/>
      <protection/>
    </xf>
    <xf numFmtId="0" fontId="4" fillId="0" borderId="19" xfId="543" applyFont="1" applyFill="1" applyBorder="1" applyAlignment="1" applyProtection="1">
      <alignment vertical="center" wrapText="1"/>
      <protection locked="0"/>
    </xf>
    <xf numFmtId="0" fontId="4" fillId="0" borderId="19" xfId="544" applyFont="1" applyFill="1" applyBorder="1" applyAlignment="1" applyProtection="1">
      <alignment horizontal="center" vertical="center"/>
      <protection/>
    </xf>
    <xf numFmtId="3" fontId="4" fillId="0" borderId="19" xfId="544" applyNumberFormat="1" applyFont="1" applyFill="1" applyBorder="1" applyAlignment="1" applyProtection="1">
      <alignment wrapText="1"/>
      <protection/>
    </xf>
    <xf numFmtId="0" fontId="4" fillId="0" borderId="10" xfId="544" applyFont="1" applyFill="1" applyBorder="1" applyAlignment="1" applyProtection="1" quotePrefix="1">
      <alignment horizontal="left" vertical="center" wrapText="1"/>
      <protection/>
    </xf>
    <xf numFmtId="0" fontId="4" fillId="0" borderId="10" xfId="544" applyFont="1" applyFill="1" applyBorder="1" applyAlignment="1" applyProtection="1">
      <alignment horizontal="center" vertical="center" wrapText="1"/>
      <protection/>
    </xf>
    <xf numFmtId="3" fontId="4" fillId="0" borderId="10" xfId="544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13" fillId="0" borderId="10" xfId="192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 quotePrefix="1">
      <alignment horizontal="left" vertical="center" wrapText="1"/>
      <protection locked="0"/>
    </xf>
    <xf numFmtId="0" fontId="4" fillId="43" borderId="10" xfId="0" applyFont="1" applyFill="1" applyBorder="1" applyAlignment="1" applyProtection="1">
      <alignment horizontal="left" wrapText="1"/>
      <protection/>
    </xf>
    <xf numFmtId="167" fontId="5" fillId="44" borderId="21" xfId="355" applyNumberFormat="1" applyFont="1" applyFill="1" applyBorder="1" applyAlignment="1" applyProtection="1">
      <alignment/>
      <protection/>
    </xf>
    <xf numFmtId="167" fontId="5" fillId="44" borderId="22" xfId="355" applyNumberFormat="1" applyFont="1" applyFill="1" applyBorder="1" applyAlignment="1" applyProtection="1" quotePrefix="1">
      <alignment/>
      <protection/>
    </xf>
    <xf numFmtId="167" fontId="5" fillId="44" borderId="23" xfId="355" applyNumberFormat="1" applyFont="1" applyFill="1" applyBorder="1" applyAlignment="1" applyProtection="1" quotePrefix="1">
      <alignment/>
      <protection/>
    </xf>
    <xf numFmtId="164" fontId="4" fillId="0" borderId="10" xfId="0" applyNumberFormat="1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justify" vertical="center" wrapText="1"/>
      <protection locked="0"/>
    </xf>
    <xf numFmtId="0" fontId="74" fillId="0" borderId="10" xfId="0" applyFont="1" applyBorder="1" applyAlignment="1">
      <alignment wrapText="1"/>
    </xf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horizontal="right" vertical="center"/>
      <protection locked="0"/>
    </xf>
    <xf numFmtId="164" fontId="4" fillId="0" borderId="10" xfId="0" applyNumberFormat="1" applyFont="1" applyFill="1" applyBorder="1" applyAlignment="1" applyProtection="1">
      <alignment vertical="center"/>
      <protection locked="0"/>
    </xf>
    <xf numFmtId="165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74" fillId="0" borderId="10" xfId="0" applyFont="1" applyBorder="1" applyAlignment="1">
      <alignment vertical="center" wrapText="1"/>
    </xf>
    <xf numFmtId="165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 applyProtection="1" quotePrefix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 wrapText="1"/>
    </xf>
    <xf numFmtId="43" fontId="4" fillId="0" borderId="10" xfId="199" applyFont="1" applyBorder="1" applyAlignment="1" applyProtection="1">
      <alignment horizontal="center" vertical="center" wrapText="1"/>
      <protection locked="0"/>
    </xf>
    <xf numFmtId="43" fontId="4" fillId="0" borderId="10" xfId="199" applyFont="1" applyBorder="1" applyAlignment="1" applyProtection="1">
      <alignment horizontal="center" vertical="center"/>
      <protection locked="0"/>
    </xf>
    <xf numFmtId="43" fontId="4" fillId="0" borderId="10" xfId="199" applyFont="1" applyBorder="1" applyAlignment="1" applyProtection="1">
      <alignment horizontal="center" vertical="center"/>
      <protection/>
    </xf>
    <xf numFmtId="170" fontId="4" fillId="0" borderId="10" xfId="199" applyNumberFormat="1" applyFont="1" applyBorder="1" applyAlignment="1" applyProtection="1">
      <alignment horizontal="right" vertical="center" wrapText="1"/>
      <protection locked="0"/>
    </xf>
    <xf numFmtId="170" fontId="4" fillId="0" borderId="10" xfId="199" applyNumberFormat="1" applyFont="1" applyFill="1" applyBorder="1" applyAlignment="1" applyProtection="1">
      <alignment horizontal="right" vertical="center" wrapText="1"/>
      <protection/>
    </xf>
    <xf numFmtId="170" fontId="4" fillId="0" borderId="10" xfId="199" applyNumberFormat="1" applyFont="1" applyFill="1" applyBorder="1" applyAlignment="1" applyProtection="1">
      <alignment horizontal="right" vertical="center" wrapText="1"/>
      <protection locked="0"/>
    </xf>
    <xf numFmtId="170" fontId="4" fillId="0" borderId="10" xfId="199" applyNumberFormat="1" applyFont="1" applyFill="1" applyBorder="1" applyAlignment="1" applyProtection="1">
      <alignment horizontal="center" vertical="center"/>
      <protection/>
    </xf>
    <xf numFmtId="170" fontId="4" fillId="0" borderId="10" xfId="199" applyNumberFormat="1" applyFont="1" applyFill="1" applyBorder="1" applyAlignment="1" applyProtection="1">
      <alignment vertical="center"/>
      <protection/>
    </xf>
    <xf numFmtId="170" fontId="4" fillId="0" borderId="10" xfId="199" applyNumberFormat="1" applyFont="1" applyFill="1" applyBorder="1" applyAlignment="1" applyProtection="1">
      <alignment horizontal="right" vertical="center"/>
      <protection locked="0"/>
    </xf>
    <xf numFmtId="170" fontId="0" fillId="0" borderId="0" xfId="199" applyNumberFormat="1" applyFont="1" applyAlignment="1">
      <alignment vertical="center"/>
    </xf>
    <xf numFmtId="170" fontId="2" fillId="41" borderId="19" xfId="199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64" fontId="4" fillId="0" borderId="12" xfId="0" applyNumberFormat="1" applyFont="1" applyBorder="1" applyAlignment="1" applyProtection="1">
      <alignment vertical="center" wrapText="1"/>
      <protection locked="0"/>
    </xf>
    <xf numFmtId="170" fontId="4" fillId="0" borderId="12" xfId="199" applyNumberFormat="1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164" fontId="4" fillId="0" borderId="24" xfId="0" applyNumberFormat="1" applyFont="1" applyBorder="1" applyAlignment="1" applyProtection="1">
      <alignment vertical="center"/>
      <protection locked="0"/>
    </xf>
    <xf numFmtId="165" fontId="4" fillId="0" borderId="24" xfId="0" applyNumberFormat="1" applyFont="1" applyBorder="1" applyAlignment="1" applyProtection="1">
      <alignment vertical="center"/>
      <protection locked="0"/>
    </xf>
    <xf numFmtId="170" fontId="4" fillId="0" borderId="24" xfId="199" applyNumberFormat="1" applyFont="1" applyBorder="1" applyAlignment="1" applyProtection="1">
      <alignment horizontal="right" vertical="center" wrapText="1"/>
      <protection locked="0"/>
    </xf>
    <xf numFmtId="170" fontId="4" fillId="0" borderId="24" xfId="199" applyNumberFormat="1" applyFont="1" applyBorder="1" applyAlignment="1" applyProtection="1">
      <alignment horizontal="right" vertical="center"/>
      <protection locked="0"/>
    </xf>
    <xf numFmtId="3" fontId="4" fillId="0" borderId="24" xfId="0" applyNumberFormat="1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164" fontId="4" fillId="0" borderId="26" xfId="0" applyNumberFormat="1" applyFont="1" applyBorder="1" applyAlignment="1" applyProtection="1">
      <alignment vertical="center"/>
      <protection locked="0"/>
    </xf>
    <xf numFmtId="165" fontId="4" fillId="0" borderId="26" xfId="0" applyNumberFormat="1" applyFont="1" applyBorder="1" applyAlignment="1" applyProtection="1">
      <alignment vertical="center"/>
      <protection locked="0"/>
    </xf>
    <xf numFmtId="170" fontId="4" fillId="0" borderId="26" xfId="199" applyNumberFormat="1" applyFont="1" applyBorder="1" applyAlignment="1" applyProtection="1">
      <alignment horizontal="right" vertical="center" wrapText="1"/>
      <protection locked="0"/>
    </xf>
    <xf numFmtId="170" fontId="4" fillId="0" borderId="26" xfId="199" applyNumberFormat="1" applyFont="1" applyBorder="1" applyAlignment="1" applyProtection="1">
      <alignment horizontal="right" vertical="center"/>
      <protection locked="0"/>
    </xf>
    <xf numFmtId="3" fontId="4" fillId="0" borderId="26" xfId="0" applyNumberFormat="1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164" fontId="4" fillId="0" borderId="12" xfId="0" applyNumberFormat="1" applyFont="1" applyBorder="1" applyAlignment="1" applyProtection="1">
      <alignment vertical="center"/>
      <protection locked="0"/>
    </xf>
    <xf numFmtId="165" fontId="4" fillId="0" borderId="12" xfId="0" applyNumberFormat="1" applyFont="1" applyBorder="1" applyAlignment="1" applyProtection="1">
      <alignment vertical="center"/>
      <protection locked="0"/>
    </xf>
    <xf numFmtId="170" fontId="4" fillId="0" borderId="12" xfId="199" applyNumberFormat="1" applyFont="1" applyBorder="1" applyAlignment="1" applyProtection="1">
      <alignment horizontal="right" vertical="center" wrapText="1"/>
      <protection locked="0"/>
    </xf>
    <xf numFmtId="170" fontId="4" fillId="0" borderId="12" xfId="199" applyNumberFormat="1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164" fontId="4" fillId="0" borderId="24" xfId="0" applyNumberFormat="1" applyFont="1" applyBorder="1" applyAlignment="1" applyProtection="1">
      <alignment vertical="center" wrapText="1"/>
      <protection locked="0"/>
    </xf>
    <xf numFmtId="165" fontId="4" fillId="0" borderId="24" xfId="0" applyNumberFormat="1" applyFont="1" applyBorder="1" applyAlignment="1" applyProtection="1">
      <alignment vertical="center" wrapText="1"/>
      <protection locked="0"/>
    </xf>
    <xf numFmtId="170" fontId="4" fillId="0" borderId="24" xfId="199" applyNumberFormat="1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/>
    </xf>
    <xf numFmtId="170" fontId="4" fillId="0" borderId="26" xfId="199" applyNumberFormat="1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 wrapText="1"/>
      <protection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right" vertical="center"/>
      <protection locked="0"/>
    </xf>
    <xf numFmtId="0" fontId="4" fillId="0" borderId="26" xfId="0" applyFont="1" applyBorder="1" applyAlignment="1" applyProtection="1">
      <alignment horizontal="right" vertical="center"/>
      <protection locked="0"/>
    </xf>
    <xf numFmtId="0" fontId="74" fillId="0" borderId="12" xfId="0" applyFont="1" applyBorder="1" applyAlignment="1">
      <alignment vertical="center" wrapText="1"/>
    </xf>
    <xf numFmtId="0" fontId="4" fillId="0" borderId="24" xfId="544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164" fontId="4" fillId="0" borderId="24" xfId="0" applyNumberFormat="1" applyFont="1" applyFill="1" applyBorder="1" applyAlignment="1" applyProtection="1">
      <alignment vertical="center"/>
      <protection locked="0"/>
    </xf>
    <xf numFmtId="165" fontId="4" fillId="0" borderId="24" xfId="0" applyNumberFormat="1" applyFont="1" applyFill="1" applyBorder="1" applyAlignment="1" applyProtection="1">
      <alignment vertical="center"/>
      <protection/>
    </xf>
    <xf numFmtId="170" fontId="4" fillId="0" borderId="24" xfId="199" applyNumberFormat="1" applyFont="1" applyFill="1" applyBorder="1" applyAlignment="1" applyProtection="1">
      <alignment horizontal="right" vertical="center" wrapText="1"/>
      <protection/>
    </xf>
    <xf numFmtId="170" fontId="4" fillId="0" borderId="24" xfId="199" applyNumberFormat="1" applyFont="1" applyFill="1" applyBorder="1" applyAlignment="1" applyProtection="1">
      <alignment horizontal="right" vertical="center" wrapText="1"/>
      <protection locked="0"/>
    </xf>
    <xf numFmtId="170" fontId="4" fillId="0" borderId="24" xfId="199" applyNumberFormat="1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26" xfId="544" applyFont="1" applyFill="1" applyBorder="1" applyAlignment="1" applyProtection="1">
      <alignment horizontal="center" vertical="center" wrapText="1"/>
      <protection locked="0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164" fontId="4" fillId="0" borderId="26" xfId="0" applyNumberFormat="1" applyFont="1" applyFill="1" applyBorder="1" applyAlignment="1" applyProtection="1">
      <alignment vertical="center"/>
      <protection locked="0"/>
    </xf>
    <xf numFmtId="165" fontId="4" fillId="0" borderId="26" xfId="0" applyNumberFormat="1" applyFont="1" applyFill="1" applyBorder="1" applyAlignment="1" applyProtection="1">
      <alignment vertical="center"/>
      <protection/>
    </xf>
    <xf numFmtId="170" fontId="4" fillId="0" borderId="26" xfId="199" applyNumberFormat="1" applyFont="1" applyFill="1" applyBorder="1" applyAlignment="1" applyProtection="1">
      <alignment horizontal="right" vertical="center" wrapText="1"/>
      <protection/>
    </xf>
    <xf numFmtId="170" fontId="4" fillId="0" borderId="26" xfId="199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164" fontId="4" fillId="0" borderId="19" xfId="0" applyNumberFormat="1" applyFont="1" applyBorder="1" applyAlignment="1" applyProtection="1">
      <alignment vertical="center"/>
      <protection locked="0"/>
    </xf>
    <xf numFmtId="165" fontId="4" fillId="0" borderId="19" xfId="0" applyNumberFormat="1" applyFont="1" applyBorder="1" applyAlignment="1" applyProtection="1">
      <alignment vertical="center"/>
      <protection locked="0"/>
    </xf>
    <xf numFmtId="170" fontId="4" fillId="0" borderId="19" xfId="199" applyNumberFormat="1" applyFont="1" applyBorder="1" applyAlignment="1" applyProtection="1">
      <alignment horizontal="right" vertical="center" wrapText="1"/>
      <protection locked="0"/>
    </xf>
    <xf numFmtId="170" fontId="4" fillId="0" borderId="19" xfId="199" applyNumberFormat="1" applyFont="1" applyBorder="1" applyAlignment="1" applyProtection="1">
      <alignment horizontal="right"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74" fillId="0" borderId="19" xfId="0" applyFont="1" applyBorder="1" applyAlignment="1">
      <alignment vertical="center" wrapText="1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165" fontId="4" fillId="0" borderId="24" xfId="0" applyNumberFormat="1" applyFont="1" applyFill="1" applyBorder="1" applyAlignment="1" applyProtection="1">
      <alignment vertical="center"/>
      <protection locked="0"/>
    </xf>
    <xf numFmtId="170" fontId="4" fillId="0" borderId="24" xfId="199" applyNumberFormat="1" applyFont="1" applyFill="1" applyBorder="1" applyAlignment="1" applyProtection="1">
      <alignment vertical="center"/>
      <protection/>
    </xf>
    <xf numFmtId="170" fontId="4" fillId="0" borderId="24" xfId="199" applyNumberFormat="1" applyFont="1" applyFill="1" applyBorder="1" applyAlignment="1" applyProtection="1">
      <alignment horizontal="right"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3" fontId="75" fillId="45" borderId="0" xfId="0" applyNumberFormat="1" applyFont="1" applyFill="1" applyAlignment="1">
      <alignment/>
    </xf>
    <xf numFmtId="0" fontId="75" fillId="45" borderId="0" xfId="0" applyFont="1" applyFill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horizontal="center" wrapText="1"/>
    </xf>
    <xf numFmtId="0" fontId="74" fillId="0" borderId="0" xfId="0" applyFont="1" applyAlignment="1">
      <alignment/>
    </xf>
    <xf numFmtId="0" fontId="75" fillId="45" borderId="0" xfId="0" applyFont="1" applyFill="1" applyAlignment="1">
      <alignment horizontal="center"/>
    </xf>
    <xf numFmtId="0" fontId="74" fillId="0" borderId="0" xfId="0" applyFont="1" applyAlignment="1">
      <alignment horizontal="center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left" vertical="center" wrapText="1"/>
      <protection/>
    </xf>
    <xf numFmtId="3" fontId="4" fillId="0" borderId="24" xfId="0" applyNumberFormat="1" applyFont="1" applyFill="1" applyBorder="1" applyAlignment="1" applyProtection="1">
      <alignment horizontal="right" vertical="center" wrapText="1"/>
      <protection/>
    </xf>
    <xf numFmtId="14" fontId="4" fillId="0" borderId="24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24" xfId="0" applyFont="1" applyFill="1" applyBorder="1" applyAlignment="1" applyProtection="1" quotePrefix="1">
      <alignment horizontal="center" vertical="center" wrapText="1"/>
      <protection/>
    </xf>
    <xf numFmtId="0" fontId="4" fillId="0" borderId="25" xfId="0" applyFont="1" applyFill="1" applyBorder="1" applyAlignment="1" applyProtection="1" quotePrefix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3" fontId="4" fillId="0" borderId="26" xfId="0" applyNumberFormat="1" applyFont="1" applyBorder="1" applyAlignment="1" applyProtection="1">
      <alignment horizontal="right" vertical="center"/>
      <protection locked="0"/>
    </xf>
    <xf numFmtId="164" fontId="4" fillId="0" borderId="27" xfId="0" applyNumberFormat="1" applyFont="1" applyBorder="1" applyAlignment="1" applyProtection="1">
      <alignment horizontal="center" vertical="center" wrapText="1"/>
      <protection locked="0"/>
    </xf>
    <xf numFmtId="164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3" fontId="4" fillId="0" borderId="29" xfId="0" applyNumberFormat="1" applyFont="1" applyBorder="1" applyAlignment="1" applyProtection="1">
      <alignment horizontal="right" vertical="center"/>
      <protection locked="0"/>
    </xf>
    <xf numFmtId="164" fontId="4" fillId="0" borderId="29" xfId="0" applyNumberFormat="1" applyFont="1" applyBorder="1" applyAlignment="1" applyProtection="1">
      <alignment horizontal="center" vertical="center" wrapText="1"/>
      <protection locked="0"/>
    </xf>
    <xf numFmtId="164" fontId="4" fillId="0" borderId="29" xfId="0" applyNumberFormat="1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/>
      <protection locked="0"/>
    </xf>
    <xf numFmtId="3" fontId="4" fillId="0" borderId="24" xfId="0" applyNumberFormat="1" applyFont="1" applyBorder="1" applyAlignment="1" applyProtection="1">
      <alignment horizontal="right" vertical="center"/>
      <protection locked="0"/>
    </xf>
    <xf numFmtId="164" fontId="4" fillId="0" borderId="24" xfId="0" applyNumberFormat="1" applyFont="1" applyBorder="1" applyAlignment="1" applyProtection="1">
      <alignment horizontal="center" vertical="center" wrapText="1"/>
      <protection locked="0"/>
    </xf>
    <xf numFmtId="164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/>
      <protection locked="0"/>
    </xf>
    <xf numFmtId="0" fontId="74" fillId="0" borderId="0" xfId="0" applyFont="1" applyAlignment="1">
      <alignment wrapText="1"/>
    </xf>
    <xf numFmtId="0" fontId="4" fillId="0" borderId="12" xfId="0" applyFont="1" applyBorder="1" applyAlignment="1" applyProtection="1">
      <alignment horizontal="justify" vertical="center" wrapText="1"/>
      <protection locked="0"/>
    </xf>
    <xf numFmtId="0" fontId="4" fillId="0" borderId="24" xfId="0" applyFont="1" applyFill="1" applyBorder="1" applyAlignment="1" applyProtection="1">
      <alignment horizontal="justify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3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justify" vertical="center" wrapText="1"/>
      <protection locked="0"/>
    </xf>
    <xf numFmtId="0" fontId="4" fillId="0" borderId="26" xfId="0" applyFont="1" applyBorder="1" applyAlignment="1" applyProtection="1">
      <alignment horizontal="justify" vertical="center" wrapText="1"/>
      <protection locked="0"/>
    </xf>
    <xf numFmtId="0" fontId="74" fillId="0" borderId="0" xfId="0" applyFont="1" applyAlignment="1">
      <alignment vertical="center"/>
    </xf>
    <xf numFmtId="0" fontId="2" fillId="41" borderId="19" xfId="0" applyFont="1" applyFill="1" applyBorder="1" applyAlignment="1" applyProtection="1" quotePrefix="1">
      <alignment vertical="center" wrapText="1"/>
      <protection/>
    </xf>
    <xf numFmtId="0" fontId="74" fillId="0" borderId="0" xfId="0" applyFont="1" applyAlignment="1">
      <alignment horizontal="center" vertical="center"/>
    </xf>
    <xf numFmtId="164" fontId="4" fillId="0" borderId="10" xfId="0" applyNumberFormat="1" applyFont="1" applyFill="1" applyBorder="1" applyAlignment="1" applyProtection="1">
      <alignment horizontal="center" wrapText="1"/>
      <protection locked="0"/>
    </xf>
    <xf numFmtId="0" fontId="4" fillId="0" borderId="26" xfId="0" applyFont="1" applyFill="1" applyBorder="1" applyAlignment="1" applyProtection="1">
      <alignment horizontal="left" wrapText="1"/>
      <protection locked="0"/>
    </xf>
    <xf numFmtId="3" fontId="4" fillId="0" borderId="24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4" fillId="0" borderId="26" xfId="0" applyNumberFormat="1" applyFont="1" applyBorder="1" applyAlignment="1" applyProtection="1">
      <alignment horizontal="right" vertical="center" wrapText="1"/>
      <protection locked="0"/>
    </xf>
    <xf numFmtId="164" fontId="4" fillId="0" borderId="26" xfId="0" applyNumberFormat="1" applyFont="1" applyBorder="1" applyAlignment="1" applyProtection="1">
      <alignment vertical="center" wrapText="1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0" fontId="74" fillId="0" borderId="0" xfId="0" applyFont="1" applyAlignment="1">
      <alignment vertical="center" wrapText="1"/>
    </xf>
    <xf numFmtId="0" fontId="2" fillId="41" borderId="19" xfId="0" applyFont="1" applyFill="1" applyBorder="1" applyAlignment="1" applyProtection="1">
      <alignment horizontal="left" vertical="center" wrapText="1"/>
      <protection/>
    </xf>
    <xf numFmtId="0" fontId="74" fillId="0" borderId="0" xfId="0" applyFont="1" applyAlignment="1">
      <alignment horizontal="left" vertical="center"/>
    </xf>
    <xf numFmtId="164" fontId="4" fillId="0" borderId="24" xfId="0" applyNumberFormat="1" applyFont="1" applyFill="1" applyBorder="1" applyAlignment="1" applyProtection="1">
      <alignment vertical="center" wrapText="1"/>
      <protection locked="0"/>
    </xf>
    <xf numFmtId="164" fontId="4" fillId="0" borderId="26" xfId="0" applyNumberFormat="1" applyFont="1" applyFill="1" applyBorder="1" applyAlignment="1" applyProtection="1">
      <alignment vertical="center" wrapText="1"/>
      <protection locked="0"/>
    </xf>
    <xf numFmtId="170" fontId="4" fillId="0" borderId="24" xfId="199" applyNumberFormat="1" applyFont="1" applyFill="1" applyBorder="1" applyAlignment="1" applyProtection="1">
      <alignment horizontal="center" vertical="center" wrapText="1"/>
      <protection locked="0"/>
    </xf>
    <xf numFmtId="170" fontId="4" fillId="0" borderId="26" xfId="199" applyNumberFormat="1" applyFont="1" applyFill="1" applyBorder="1" applyAlignment="1" applyProtection="1">
      <alignment horizontal="center" vertical="center" wrapText="1"/>
      <protection locked="0"/>
    </xf>
    <xf numFmtId="170" fontId="4" fillId="0" borderId="26" xfId="199" applyNumberFormat="1" applyFont="1" applyBorder="1" applyAlignment="1" applyProtection="1">
      <alignment horizontal="center" vertical="center" wrapText="1"/>
      <protection locked="0"/>
    </xf>
    <xf numFmtId="170" fontId="74" fillId="0" borderId="0" xfId="199" applyNumberFormat="1" applyFont="1" applyAlignment="1">
      <alignment horizontal="center" vertical="center"/>
    </xf>
    <xf numFmtId="170" fontId="4" fillId="0" borderId="24" xfId="199" applyNumberFormat="1" applyFont="1" applyFill="1" applyBorder="1" applyAlignment="1" applyProtection="1">
      <alignment vertical="center" wrapText="1"/>
      <protection locked="0"/>
    </xf>
    <xf numFmtId="170" fontId="4" fillId="0" borderId="10" xfId="199" applyNumberFormat="1" applyFont="1" applyFill="1" applyBorder="1" applyAlignment="1" applyProtection="1">
      <alignment vertical="center" wrapText="1"/>
      <protection locked="0"/>
    </xf>
    <xf numFmtId="170" fontId="4" fillId="0" borderId="26" xfId="199" applyNumberFormat="1" applyFont="1" applyFill="1" applyBorder="1" applyAlignment="1" applyProtection="1">
      <alignment vertical="center" wrapText="1"/>
      <protection locked="0"/>
    </xf>
    <xf numFmtId="170" fontId="74" fillId="0" borderId="0" xfId="199" applyNumberFormat="1" applyFont="1" applyAlignment="1">
      <alignment/>
    </xf>
    <xf numFmtId="3" fontId="4" fillId="0" borderId="10" xfId="0" applyNumberFormat="1" applyFont="1" applyFill="1" applyBorder="1" applyAlignment="1" applyProtection="1">
      <alignment vertical="center" wrapText="1"/>
      <protection locked="0"/>
    </xf>
    <xf numFmtId="3" fontId="4" fillId="0" borderId="10" xfId="0" applyNumberFormat="1" applyFont="1" applyBorder="1" applyAlignment="1" applyProtection="1">
      <alignment vertical="center" wrapText="1"/>
      <protection locked="0"/>
    </xf>
    <xf numFmtId="0" fontId="2" fillId="41" borderId="19" xfId="0" applyFont="1" applyFill="1" applyBorder="1" applyAlignment="1" applyProtection="1">
      <alignment horizontal="right" vertical="center" wrapText="1"/>
      <protection/>
    </xf>
    <xf numFmtId="3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74" fillId="0" borderId="0" xfId="0" applyFont="1" applyAlignment="1">
      <alignment horizontal="right" vertical="center"/>
    </xf>
    <xf numFmtId="3" fontId="4" fillId="0" borderId="12" xfId="0" applyNumberFormat="1" applyFont="1" applyFill="1" applyBorder="1" applyAlignment="1" applyProtection="1">
      <alignment horizontal="right" wrapText="1"/>
      <protection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justify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justify" vertic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justify" vertical="center"/>
      <protection locked="0"/>
    </xf>
    <xf numFmtId="0" fontId="4" fillId="0" borderId="26" xfId="0" applyFont="1" applyBorder="1" applyAlignment="1" applyProtection="1">
      <alignment horizontal="justify" vertical="center"/>
      <protection locked="0"/>
    </xf>
    <xf numFmtId="0" fontId="4" fillId="0" borderId="29" xfId="0" applyFont="1" applyBorder="1" applyAlignment="1" applyProtection="1">
      <alignment horizontal="justify" vertical="center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/>
      <protection locked="0"/>
    </xf>
    <xf numFmtId="0" fontId="2" fillId="41" borderId="19" xfId="0" applyFont="1" applyFill="1" applyBorder="1" applyAlignment="1" applyProtection="1" quotePrefix="1">
      <alignment horizontal="right" vertical="center" wrapText="1"/>
      <protection/>
    </xf>
    <xf numFmtId="164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6" xfId="0" applyNumberFormat="1" applyFont="1" applyFill="1" applyBorder="1" applyAlignment="1" applyProtection="1">
      <alignment horizontal="right" vertical="center"/>
      <protection locked="0"/>
    </xf>
    <xf numFmtId="164" fontId="4" fillId="0" borderId="24" xfId="0" applyNumberFormat="1" applyFont="1" applyBorder="1" applyAlignment="1" applyProtection="1">
      <alignment horizontal="right"/>
      <protection locked="0"/>
    </xf>
    <xf numFmtId="164" fontId="4" fillId="0" borderId="26" xfId="0" applyNumberFormat="1" applyFont="1" applyBorder="1" applyAlignment="1" applyProtection="1">
      <alignment horizontal="right"/>
      <protection locked="0"/>
    </xf>
    <xf numFmtId="164" fontId="4" fillId="0" borderId="29" xfId="0" applyNumberFormat="1" applyFont="1" applyBorder="1" applyAlignment="1" applyProtection="1">
      <alignment horizontal="right"/>
      <protection locked="0"/>
    </xf>
    <xf numFmtId="164" fontId="4" fillId="0" borderId="10" xfId="0" applyNumberFormat="1" applyFont="1" applyBorder="1" applyAlignment="1" applyProtection="1">
      <alignment horizontal="right"/>
      <protection locked="0"/>
    </xf>
    <xf numFmtId="164" fontId="4" fillId="0" borderId="26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170" fontId="0" fillId="0" borderId="0" xfId="199" applyNumberFormat="1" applyFont="1" applyAlignment="1">
      <alignment/>
    </xf>
    <xf numFmtId="43" fontId="2" fillId="41" borderId="19" xfId="199" applyNumberFormat="1" applyFont="1" applyFill="1" applyBorder="1" applyAlignment="1" applyProtection="1">
      <alignment horizontal="center" vertical="center" wrapText="1"/>
      <protection/>
    </xf>
    <xf numFmtId="43" fontId="4" fillId="0" borderId="24" xfId="199" applyNumberFormat="1" applyFont="1" applyFill="1" applyBorder="1" applyAlignment="1" applyProtection="1">
      <alignment horizontal="center" vertical="center" wrapText="1"/>
      <protection locked="0"/>
    </xf>
    <xf numFmtId="43" fontId="4" fillId="0" borderId="10" xfId="199" applyNumberFormat="1" applyFont="1" applyFill="1" applyBorder="1" applyAlignment="1" applyProtection="1">
      <alignment horizontal="center" vertical="center" wrapText="1"/>
      <protection locked="0"/>
    </xf>
    <xf numFmtId="43" fontId="4" fillId="0" borderId="26" xfId="199" applyNumberFormat="1" applyFont="1" applyFill="1" applyBorder="1" applyAlignment="1" applyProtection="1">
      <alignment horizontal="center" vertical="center"/>
      <protection locked="0"/>
    </xf>
    <xf numFmtId="43" fontId="4" fillId="0" borderId="24" xfId="199" applyNumberFormat="1" applyFont="1" applyBorder="1" applyAlignment="1" applyProtection="1">
      <alignment/>
      <protection locked="0"/>
    </xf>
    <xf numFmtId="43" fontId="4" fillId="0" borderId="26" xfId="199" applyNumberFormat="1" applyFont="1" applyBorder="1" applyAlignment="1" applyProtection="1">
      <alignment/>
      <protection locked="0"/>
    </xf>
    <xf numFmtId="43" fontId="4" fillId="0" borderId="29" xfId="199" applyNumberFormat="1" applyFont="1" applyBorder="1" applyAlignment="1" applyProtection="1">
      <alignment/>
      <protection locked="0"/>
    </xf>
    <xf numFmtId="43" fontId="4" fillId="0" borderId="10" xfId="199" applyNumberFormat="1" applyFont="1" applyBorder="1" applyAlignment="1" applyProtection="1">
      <alignment/>
      <protection locked="0"/>
    </xf>
    <xf numFmtId="0" fontId="0" fillId="0" borderId="0" xfId="0" applyAlignment="1">
      <alignment horizontal="left"/>
    </xf>
    <xf numFmtId="170" fontId="4" fillId="0" borderId="26" xfId="199" applyNumberFormat="1" applyFont="1" applyFill="1" applyBorder="1" applyAlignment="1" applyProtection="1">
      <alignment vertical="center"/>
      <protection locked="0"/>
    </xf>
    <xf numFmtId="170" fontId="4" fillId="0" borderId="24" xfId="199" applyNumberFormat="1" applyFont="1" applyBorder="1" applyAlignment="1" applyProtection="1">
      <alignment/>
      <protection locked="0"/>
    </xf>
    <xf numFmtId="170" fontId="4" fillId="0" borderId="24" xfId="199" applyNumberFormat="1" applyFont="1" applyBorder="1" applyAlignment="1" applyProtection="1">
      <alignment/>
      <protection/>
    </xf>
    <xf numFmtId="170" fontId="4" fillId="0" borderId="24" xfId="199" applyNumberFormat="1" applyFont="1" applyFill="1" applyBorder="1" applyAlignment="1" applyProtection="1">
      <alignment wrapText="1"/>
      <protection/>
    </xf>
    <xf numFmtId="170" fontId="4" fillId="0" borderId="26" xfId="199" applyNumberFormat="1" applyFont="1" applyBorder="1" applyAlignment="1" applyProtection="1">
      <alignment/>
      <protection locked="0"/>
    </xf>
    <xf numFmtId="170" fontId="4" fillId="0" borderId="26" xfId="199" applyNumberFormat="1" applyFont="1" applyFill="1" applyBorder="1" applyAlignment="1" applyProtection="1">
      <alignment wrapText="1"/>
      <protection/>
    </xf>
    <xf numFmtId="170" fontId="4" fillId="0" borderId="29" xfId="199" applyNumberFormat="1" applyFont="1" applyBorder="1" applyAlignment="1" applyProtection="1">
      <alignment/>
      <protection locked="0"/>
    </xf>
    <xf numFmtId="170" fontId="4" fillId="0" borderId="10" xfId="199" applyNumberFormat="1" applyFont="1" applyBorder="1" applyAlignment="1" applyProtection="1">
      <alignment/>
      <protection locked="0"/>
    </xf>
    <xf numFmtId="170" fontId="4" fillId="0" borderId="10" xfId="199" applyNumberFormat="1" applyFont="1" applyBorder="1" applyAlignment="1" applyProtection="1">
      <alignment vertical="center"/>
      <protection locked="0"/>
    </xf>
    <xf numFmtId="170" fontId="4" fillId="0" borderId="26" xfId="199" applyNumberFormat="1" applyFont="1" applyBorder="1" applyAlignment="1" applyProtection="1">
      <alignment vertical="center"/>
      <protection locked="0"/>
    </xf>
    <xf numFmtId="164" fontId="4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31" xfId="0" applyFont="1" applyBorder="1" applyAlignment="1" applyProtection="1">
      <alignment/>
      <protection locked="0"/>
    </xf>
    <xf numFmtId="0" fontId="4" fillId="0" borderId="30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74" fillId="0" borderId="32" xfId="0" applyFont="1" applyBorder="1" applyAlignment="1">
      <alignment horizontal="center" vertical="center"/>
    </xf>
    <xf numFmtId="0" fontId="74" fillId="0" borderId="0" xfId="0" applyFont="1" applyAlignment="1">
      <alignment horizontal="left"/>
    </xf>
    <xf numFmtId="0" fontId="74" fillId="0" borderId="0" xfId="0" applyFont="1" applyAlignment="1">
      <alignment horizontal="right"/>
    </xf>
    <xf numFmtId="43" fontId="74" fillId="0" borderId="0" xfId="199" applyNumberFormat="1" applyFont="1" applyAlignment="1">
      <alignment/>
    </xf>
    <xf numFmtId="0" fontId="2" fillId="41" borderId="19" xfId="0" applyFont="1" applyFill="1" applyBorder="1" applyAlignment="1" applyProtection="1">
      <alignment horizontal="center" vertical="top" wrapText="1"/>
      <protection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/>
    </xf>
    <xf numFmtId="0" fontId="74" fillId="0" borderId="0" xfId="0" applyFont="1" applyAlignment="1">
      <alignment horizontal="left" wrapText="1"/>
    </xf>
    <xf numFmtId="170" fontId="4" fillId="0" borderId="10" xfId="199" applyNumberFormat="1" applyFont="1" applyFill="1" applyBorder="1" applyAlignment="1" applyProtection="1">
      <alignment horizontal="center" vertical="center" wrapText="1"/>
      <protection/>
    </xf>
    <xf numFmtId="170" fontId="4" fillId="0" borderId="10" xfId="199" applyNumberFormat="1" applyFont="1" applyBorder="1" applyAlignment="1" applyProtection="1">
      <alignment horizontal="right"/>
      <protection/>
    </xf>
    <xf numFmtId="170" fontId="4" fillId="0" borderId="10" xfId="199" applyNumberFormat="1" applyFont="1" applyFill="1" applyBorder="1" applyAlignment="1" applyProtection="1">
      <alignment horizontal="right"/>
      <protection/>
    </xf>
    <xf numFmtId="170" fontId="4" fillId="0" borderId="10" xfId="199" applyNumberFormat="1" applyFont="1" applyFill="1" applyBorder="1" applyAlignment="1" applyProtection="1">
      <alignment horizontal="right" wrapText="1"/>
      <protection/>
    </xf>
    <xf numFmtId="170" fontId="4" fillId="0" borderId="10" xfId="199" applyNumberFormat="1" applyFont="1" applyFill="1" applyBorder="1" applyAlignment="1" applyProtection="1">
      <alignment horizontal="right" wrapText="1"/>
      <protection locked="0"/>
    </xf>
    <xf numFmtId="170" fontId="74" fillId="0" borderId="0" xfId="199" applyNumberFormat="1" applyFont="1" applyAlignment="1">
      <alignment/>
    </xf>
    <xf numFmtId="0" fontId="4" fillId="0" borderId="24" xfId="0" applyFont="1" applyFill="1" applyBorder="1" applyAlignment="1" applyProtection="1">
      <alignment horizontal="center"/>
      <protection/>
    </xf>
    <xf numFmtId="0" fontId="13" fillId="0" borderId="24" xfId="192" applyFont="1" applyFill="1" applyBorder="1" applyAlignment="1" applyProtection="1">
      <alignment horizontal="left" vertical="center" wrapText="1"/>
      <protection locked="0"/>
    </xf>
    <xf numFmtId="3" fontId="4" fillId="0" borderId="24" xfId="0" applyNumberFormat="1" applyFont="1" applyFill="1" applyBorder="1" applyAlignment="1" applyProtection="1">
      <alignment horizontal="center" vertical="center" wrapText="1"/>
      <protection/>
    </xf>
    <xf numFmtId="170" fontId="4" fillId="0" borderId="24" xfId="199" applyNumberFormat="1" applyFont="1" applyFill="1" applyBorder="1" applyAlignment="1" applyProtection="1">
      <alignment horizontal="center" vertical="center" wrapText="1"/>
      <protection/>
    </xf>
    <xf numFmtId="164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left" wrapText="1"/>
      <protection/>
    </xf>
    <xf numFmtId="0" fontId="13" fillId="0" borderId="12" xfId="192" applyFont="1" applyFill="1" applyBorder="1" applyAlignment="1" applyProtection="1">
      <alignment horizontal="left" wrapText="1"/>
      <protection locked="0"/>
    </xf>
    <xf numFmtId="170" fontId="4" fillId="0" borderId="12" xfId="199" applyNumberFormat="1" applyFont="1" applyFill="1" applyBorder="1" applyAlignment="1" applyProtection="1">
      <alignment horizontal="right"/>
      <protection/>
    </xf>
    <xf numFmtId="170" fontId="4" fillId="0" borderId="12" xfId="199" applyNumberFormat="1" applyFont="1" applyFill="1" applyBorder="1" applyAlignment="1" applyProtection="1">
      <alignment horizontal="right" wrapText="1"/>
      <protection/>
    </xf>
    <xf numFmtId="164" fontId="4" fillId="0" borderId="12" xfId="0" applyNumberFormat="1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74" fillId="0" borderId="28" xfId="0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left" wrapText="1"/>
      <protection/>
    </xf>
    <xf numFmtId="3" fontId="4" fillId="0" borderId="29" xfId="0" applyNumberFormat="1" applyFont="1" applyFill="1" applyBorder="1" applyAlignment="1" applyProtection="1">
      <alignment horizontal="right" wrapText="1"/>
      <protection/>
    </xf>
    <xf numFmtId="170" fontId="4" fillId="0" borderId="29" xfId="199" applyNumberFormat="1" applyFont="1" applyBorder="1" applyAlignment="1" applyProtection="1">
      <alignment horizontal="right"/>
      <protection/>
    </xf>
    <xf numFmtId="170" fontId="4" fillId="0" borderId="29" xfId="199" applyNumberFormat="1" applyFont="1" applyBorder="1" applyAlignment="1" applyProtection="1">
      <alignment horizontal="right" wrapText="1"/>
      <protection/>
    </xf>
    <xf numFmtId="164" fontId="4" fillId="0" borderId="29" xfId="0" applyNumberFormat="1" applyFont="1" applyBorder="1" applyAlignment="1" applyProtection="1">
      <alignment/>
      <protection/>
    </xf>
    <xf numFmtId="164" fontId="4" fillId="9" borderId="29" xfId="0" applyNumberFormat="1" applyFont="1" applyFill="1" applyBorder="1" applyAlignment="1" applyProtection="1">
      <alignment/>
      <protection/>
    </xf>
    <xf numFmtId="0" fontId="4" fillId="9" borderId="29" xfId="0" applyFont="1" applyFill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74" fillId="0" borderId="10" xfId="0" applyFont="1" applyBorder="1" applyAlignment="1">
      <alignment/>
    </xf>
    <xf numFmtId="0" fontId="4" fillId="0" borderId="15" xfId="0" applyFont="1" applyFill="1" applyBorder="1" applyAlignment="1" applyProtection="1">
      <alignment wrapText="1"/>
      <protection locked="0"/>
    </xf>
    <xf numFmtId="0" fontId="4" fillId="0" borderId="30" xfId="0" applyFont="1" applyBorder="1" applyAlignment="1" applyProtection="1">
      <alignment wrapText="1"/>
      <protection locked="0"/>
    </xf>
    <xf numFmtId="0" fontId="74" fillId="0" borderId="12" xfId="0" applyFont="1" applyBorder="1" applyAlignment="1">
      <alignment wrapText="1"/>
    </xf>
    <xf numFmtId="0" fontId="5" fillId="41" borderId="19" xfId="544" applyFont="1" applyFill="1" applyBorder="1" applyAlignment="1" applyProtection="1">
      <alignment horizontal="center" vertical="center" wrapText="1"/>
      <protection/>
    </xf>
    <xf numFmtId="0" fontId="5" fillId="41" borderId="19" xfId="544" applyFont="1" applyFill="1" applyBorder="1" applyAlignment="1" applyProtection="1" quotePrefix="1">
      <alignment horizontal="center" vertical="center" wrapText="1"/>
      <protection/>
    </xf>
    <xf numFmtId="0" fontId="4" fillId="0" borderId="10" xfId="544" applyFont="1" applyBorder="1" applyAlignment="1" applyProtection="1">
      <alignment horizontal="left" vertical="center" wrapText="1"/>
      <protection locked="0"/>
    </xf>
    <xf numFmtId="3" fontId="4" fillId="0" borderId="10" xfId="544" applyNumberFormat="1" applyFont="1" applyBorder="1" applyAlignment="1" applyProtection="1">
      <alignment horizontal="center" vertical="center"/>
      <protection/>
    </xf>
    <xf numFmtId="170" fontId="75" fillId="45" borderId="10" xfId="199" applyNumberFormat="1" applyFont="1" applyFill="1" applyBorder="1" applyAlignment="1">
      <alignment horizontal="center"/>
    </xf>
    <xf numFmtId="3" fontId="75" fillId="45" borderId="10" xfId="0" applyNumberFormat="1" applyFont="1" applyFill="1" applyBorder="1" applyAlignment="1">
      <alignment horizontal="center"/>
    </xf>
    <xf numFmtId="170" fontId="4" fillId="0" borderId="10" xfId="199" applyNumberFormat="1" applyFont="1" applyFill="1" applyBorder="1" applyAlignment="1" applyProtection="1">
      <alignment horizontal="right" vertical="center"/>
      <protection/>
    </xf>
    <xf numFmtId="170" fontId="4" fillId="0" borderId="10" xfId="199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left" wrapText="1"/>
    </xf>
    <xf numFmtId="0" fontId="2" fillId="41" borderId="19" xfId="0" applyFont="1" applyFill="1" applyBorder="1" applyAlignment="1" applyProtection="1" quotePrefix="1">
      <alignment horizontal="left" vertical="center" wrapText="1"/>
      <protection/>
    </xf>
    <xf numFmtId="164" fontId="4" fillId="0" borderId="10" xfId="0" applyNumberFormat="1" applyFont="1" applyFill="1" applyBorder="1" applyAlignment="1" applyProtection="1">
      <alignment horizontal="right" vertical="center" wrapText="1"/>
      <protection/>
    </xf>
    <xf numFmtId="164" fontId="4" fillId="0" borderId="10" xfId="0" applyNumberFormat="1" applyFont="1" applyFill="1" applyBorder="1" applyAlignment="1" applyProtection="1">
      <alignment horizontal="right" vertical="center"/>
      <protection/>
    </xf>
    <xf numFmtId="164" fontId="4" fillId="0" borderId="10" xfId="0" applyNumberFormat="1" applyFont="1" applyFill="1" applyBorder="1" applyAlignment="1" applyProtection="1">
      <alignment horizontal="right"/>
      <protection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24" xfId="0" applyFont="1" applyFill="1" applyBorder="1" applyAlignment="1" applyProtection="1">
      <alignment horizontal="center" vertical="center"/>
      <protection/>
    </xf>
    <xf numFmtId="164" fontId="4" fillId="0" borderId="24" xfId="0" applyNumberFormat="1" applyFont="1" applyFill="1" applyBorder="1" applyAlignment="1" applyProtection="1">
      <alignment horizontal="right" vertical="center" wrapText="1"/>
      <protection/>
    </xf>
    <xf numFmtId="164" fontId="4" fillId="0" borderId="24" xfId="0" applyNumberFormat="1" applyFont="1" applyFill="1" applyBorder="1" applyAlignment="1" applyProtection="1">
      <alignment horizontal="right" vertical="center"/>
      <protection/>
    </xf>
    <xf numFmtId="0" fontId="4" fillId="0" borderId="25" xfId="0" applyFont="1" applyFill="1" applyBorder="1" applyAlignment="1" applyProtection="1" quotePrefix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164" fontId="4" fillId="0" borderId="26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170" fontId="4" fillId="0" borderId="24" xfId="199" applyNumberFormat="1" applyFont="1" applyFill="1" applyBorder="1" applyAlignment="1" applyProtection="1">
      <alignment horizontal="right" vertical="center"/>
      <protection/>
    </xf>
    <xf numFmtId="164" fontId="4" fillId="0" borderId="24" xfId="0" applyNumberFormat="1" applyFont="1" applyFill="1" applyBorder="1" applyAlignment="1" applyProtection="1">
      <alignment horizontal="right"/>
      <protection/>
    </xf>
    <xf numFmtId="0" fontId="4" fillId="0" borderId="24" xfId="0" applyFont="1" applyFill="1" applyBorder="1" applyAlignment="1" applyProtection="1">
      <alignment horizontal="left" wrapText="1"/>
      <protection locked="0"/>
    </xf>
    <xf numFmtId="0" fontId="4" fillId="0" borderId="25" xfId="0" applyFont="1" applyFill="1" applyBorder="1" applyAlignment="1" applyProtection="1" quotePrefix="1">
      <alignment horizontal="left" wrapText="1"/>
      <protection/>
    </xf>
    <xf numFmtId="0" fontId="4" fillId="0" borderId="14" xfId="0" applyFont="1" applyFill="1" applyBorder="1" applyAlignment="1" applyProtection="1">
      <alignment horizontal="left" wrapText="1"/>
      <protection/>
    </xf>
    <xf numFmtId="0" fontId="4" fillId="0" borderId="14" xfId="0" applyFont="1" applyFill="1" applyBorder="1" applyAlignment="1" applyProtection="1">
      <alignment horizontal="left" wrapText="1"/>
      <protection locked="0"/>
    </xf>
    <xf numFmtId="0" fontId="4" fillId="0" borderId="26" xfId="0" applyFont="1" applyFill="1" applyBorder="1" applyAlignment="1" applyProtection="1">
      <alignment horizontal="justify" vertical="center" wrapText="1"/>
      <protection locked="0"/>
    </xf>
    <xf numFmtId="170" fontId="4" fillId="0" borderId="26" xfId="199" applyNumberFormat="1" applyFont="1" applyFill="1" applyBorder="1" applyAlignment="1" applyProtection="1">
      <alignment horizontal="right"/>
      <protection locked="0"/>
    </xf>
    <xf numFmtId="164" fontId="4" fillId="0" borderId="26" xfId="0" applyNumberFormat="1" applyFont="1" applyFill="1" applyBorder="1" applyAlignment="1" applyProtection="1">
      <alignment horizontal="right"/>
      <protection locked="0"/>
    </xf>
    <xf numFmtId="0" fontId="7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left" vertical="center" wrapText="1"/>
      <protection/>
    </xf>
    <xf numFmtId="3" fontId="4" fillId="0" borderId="29" xfId="199" applyNumberFormat="1" applyFont="1" applyFill="1" applyBorder="1" applyAlignment="1" applyProtection="1">
      <alignment horizontal="right" vertical="center"/>
      <protection/>
    </xf>
    <xf numFmtId="164" fontId="4" fillId="0" borderId="29" xfId="0" applyNumberFormat="1" applyFont="1" applyFill="1" applyBorder="1" applyAlignment="1" applyProtection="1">
      <alignment horizontal="right" vertical="center"/>
      <protection/>
    </xf>
    <xf numFmtId="0" fontId="4" fillId="0" borderId="29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>
      <alignment horizontal="left" vertical="center" wrapText="1"/>
    </xf>
    <xf numFmtId="0" fontId="74" fillId="0" borderId="10" xfId="0" applyFont="1" applyBorder="1" applyAlignment="1">
      <alignment horizontal="center"/>
    </xf>
    <xf numFmtId="170" fontId="4" fillId="0" borderId="10" xfId="199" applyNumberFormat="1" applyFont="1" applyBorder="1" applyAlignment="1" applyProtection="1">
      <alignment horizontal="right"/>
      <protection locked="0"/>
    </xf>
    <xf numFmtId="170" fontId="4" fillId="43" borderId="10" xfId="199" applyNumberFormat="1" applyFont="1" applyFill="1" applyBorder="1" applyAlignment="1" applyProtection="1">
      <alignment horizontal="right"/>
      <protection/>
    </xf>
    <xf numFmtId="164" fontId="4" fillId="0" borderId="10" xfId="0" applyNumberFormat="1" applyFont="1" applyBorder="1" applyAlignment="1" applyProtection="1">
      <alignment horizontal="center" wrapText="1"/>
      <protection/>
    </xf>
    <xf numFmtId="164" fontId="4" fillId="0" borderId="10" xfId="0" applyNumberFormat="1" applyFont="1" applyBorder="1" applyAlignment="1" applyProtection="1">
      <alignment horizontal="center"/>
      <protection/>
    </xf>
    <xf numFmtId="164" fontId="4" fillId="0" borderId="10" xfId="0" applyNumberFormat="1" applyFont="1" applyFill="1" applyBorder="1" applyAlignment="1" applyProtection="1">
      <alignment horizontal="center" wrapText="1"/>
      <protection/>
    </xf>
    <xf numFmtId="164" fontId="4" fillId="0" borderId="10" xfId="0" applyNumberFormat="1" applyFont="1" applyFill="1" applyBorder="1" applyAlignment="1" applyProtection="1">
      <alignment horizontal="center"/>
      <protection/>
    </xf>
    <xf numFmtId="170" fontId="4" fillId="0" borderId="10" xfId="199" applyNumberFormat="1" applyFont="1" applyBorder="1" applyAlignment="1" applyProtection="1">
      <alignment horizontal="center"/>
      <protection/>
    </xf>
    <xf numFmtId="170" fontId="4" fillId="0" borderId="10" xfId="199" applyNumberFormat="1" applyFont="1" applyFill="1" applyBorder="1" applyAlignment="1" applyProtection="1">
      <alignment horizontal="center"/>
      <protection/>
    </xf>
    <xf numFmtId="170" fontId="4" fillId="0" borderId="10" xfId="199" applyNumberFormat="1" applyFont="1" applyFill="1" applyBorder="1" applyAlignment="1" applyProtection="1">
      <alignment horizontal="center"/>
      <protection locked="0"/>
    </xf>
    <xf numFmtId="170" fontId="0" fillId="0" borderId="0" xfId="199" applyNumberFormat="1" applyFont="1" applyAlignment="1">
      <alignment horizontal="center"/>
    </xf>
    <xf numFmtId="183" fontId="2" fillId="41" borderId="10" xfId="199" applyNumberFormat="1" applyFont="1" applyFill="1" applyBorder="1" applyAlignment="1" applyProtection="1">
      <alignment vertical="center" wrapText="1"/>
      <protection/>
    </xf>
    <xf numFmtId="183" fontId="4" fillId="0" borderId="10" xfId="199" applyNumberFormat="1" applyFont="1" applyBorder="1" applyAlignment="1" applyProtection="1">
      <alignment/>
      <protection locked="0"/>
    </xf>
    <xf numFmtId="183" fontId="4" fillId="0" borderId="10" xfId="199" applyNumberFormat="1" applyFont="1" applyFill="1" applyBorder="1" applyAlignment="1" applyProtection="1">
      <alignment/>
      <protection locked="0"/>
    </xf>
    <xf numFmtId="183" fontId="4" fillId="0" borderId="10" xfId="199" applyNumberFormat="1" applyFont="1" applyFill="1" applyBorder="1" applyAlignment="1" applyProtection="1">
      <alignment vertical="center"/>
      <protection locked="0"/>
    </xf>
    <xf numFmtId="183" fontId="4" fillId="0" borderId="10" xfId="199" applyNumberFormat="1" applyFont="1" applyBorder="1" applyAlignment="1" applyProtection="1">
      <alignment wrapText="1"/>
      <protection locked="0"/>
    </xf>
    <xf numFmtId="183" fontId="0" fillId="0" borderId="0" xfId="199" applyNumberFormat="1" applyFont="1" applyAlignment="1">
      <alignment/>
    </xf>
    <xf numFmtId="0" fontId="75" fillId="42" borderId="33" xfId="0" applyFont="1" applyFill="1" applyBorder="1" applyAlignment="1">
      <alignment horizontal="center"/>
    </xf>
    <xf numFmtId="170" fontId="75" fillId="42" borderId="0" xfId="199" applyNumberFormat="1" applyFont="1" applyFill="1" applyAlignment="1">
      <alignment/>
    </xf>
    <xf numFmtId="0" fontId="75" fillId="42" borderId="0" xfId="0" applyFont="1" applyFill="1" applyAlignment="1">
      <alignment horizontal="center"/>
    </xf>
    <xf numFmtId="170" fontId="75" fillId="42" borderId="0" xfId="199" applyNumberFormat="1" applyFont="1" applyFill="1" applyAlignment="1">
      <alignment horizontal="center"/>
    </xf>
    <xf numFmtId="183" fontId="75" fillId="42" borderId="0" xfId="199" applyNumberFormat="1" applyFont="1" applyFill="1" applyAlignment="1">
      <alignment/>
    </xf>
    <xf numFmtId="0" fontId="75" fillId="42" borderId="0" xfId="0" applyFont="1" applyFill="1" applyAlignment="1">
      <alignment/>
    </xf>
    <xf numFmtId="0" fontId="75" fillId="42" borderId="0" xfId="0" applyFont="1" applyFill="1" applyAlignment="1">
      <alignment wrapText="1"/>
    </xf>
    <xf numFmtId="164" fontId="4" fillId="0" borderId="10" xfId="0" applyNumberFormat="1" applyFont="1" applyBorder="1" applyAlignment="1" applyProtection="1">
      <alignment vertical="center" wrapText="1"/>
      <protection/>
    </xf>
    <xf numFmtId="164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>
      <alignment vertical="center" wrapText="1"/>
    </xf>
    <xf numFmtId="0" fontId="74" fillId="0" borderId="10" xfId="0" applyFont="1" applyBorder="1" applyAlignment="1">
      <alignment vertical="center"/>
    </xf>
    <xf numFmtId="164" fontId="74" fillId="0" borderId="10" xfId="0" applyNumberFormat="1" applyFont="1" applyBorder="1" applyAlignment="1">
      <alignment vertical="center"/>
    </xf>
    <xf numFmtId="0" fontId="74" fillId="0" borderId="10" xfId="0" applyFont="1" applyBorder="1" applyAlignment="1">
      <alignment horizontal="left" vertical="center"/>
    </xf>
    <xf numFmtId="0" fontId="74" fillId="0" borderId="10" xfId="0" applyFont="1" applyBorder="1" applyAlignment="1">
      <alignment horizontal="left" vertical="center" wrapText="1"/>
    </xf>
    <xf numFmtId="170" fontId="4" fillId="0" borderId="10" xfId="199" applyNumberFormat="1" applyFont="1" applyBorder="1" applyAlignment="1" applyProtection="1">
      <alignment horizontal="right" vertical="center"/>
      <protection/>
    </xf>
    <xf numFmtId="170" fontId="74" fillId="0" borderId="10" xfId="199" applyNumberFormat="1" applyFont="1" applyBorder="1" applyAlignment="1">
      <alignment horizontal="right" vertical="center"/>
    </xf>
    <xf numFmtId="0" fontId="74" fillId="0" borderId="10" xfId="0" applyFont="1" applyFill="1" applyBorder="1" applyAlignment="1">
      <alignment horizontal="center" vertical="center" wrapText="1"/>
    </xf>
    <xf numFmtId="43" fontId="74" fillId="0" borderId="10" xfId="199" applyFont="1" applyBorder="1" applyAlignment="1">
      <alignment horizontal="center" vertical="center"/>
    </xf>
    <xf numFmtId="170" fontId="75" fillId="42" borderId="0" xfId="0" applyNumberFormat="1" applyFont="1" applyFill="1" applyAlignment="1">
      <alignment/>
    </xf>
    <xf numFmtId="0" fontId="75" fillId="42" borderId="0" xfId="0" applyFont="1" applyFill="1" applyAlignment="1">
      <alignment horizontal="left" wrapText="1"/>
    </xf>
    <xf numFmtId="2" fontId="4" fillId="0" borderId="10" xfId="0" applyNumberFormat="1" applyFont="1" applyBorder="1" applyAlignment="1" applyProtection="1">
      <alignment horizontal="center"/>
      <protection/>
    </xf>
    <xf numFmtId="3" fontId="74" fillId="0" borderId="10" xfId="0" applyNumberFormat="1" applyFont="1" applyBorder="1" applyAlignment="1">
      <alignment/>
    </xf>
    <xf numFmtId="3" fontId="74" fillId="0" borderId="10" xfId="0" applyNumberFormat="1" applyFont="1" applyBorder="1" applyAlignment="1">
      <alignment vertical="center" wrapText="1"/>
    </xf>
    <xf numFmtId="0" fontId="74" fillId="0" borderId="10" xfId="0" applyFont="1" applyBorder="1" applyAlignment="1">
      <alignment horizontal="center" vertical="center" wrapText="1"/>
    </xf>
    <xf numFmtId="0" fontId="2" fillId="41" borderId="10" xfId="0" applyFont="1" applyFill="1" applyBorder="1" applyAlignment="1" applyProtection="1" quotePrefix="1">
      <alignment horizontal="right" vertical="center" wrapText="1"/>
      <protection/>
    </xf>
    <xf numFmtId="1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4" fontId="4" fillId="0" borderId="10" xfId="0" applyNumberFormat="1" applyFont="1" applyBorder="1" applyAlignment="1" applyProtection="1">
      <alignment horizontal="right" vertical="center" wrapText="1"/>
      <protection locked="0"/>
    </xf>
    <xf numFmtId="164" fontId="74" fillId="0" borderId="10" xfId="0" applyNumberFormat="1" applyFont="1" applyBorder="1" applyAlignment="1">
      <alignment horizontal="right" vertical="center" wrapText="1"/>
    </xf>
    <xf numFmtId="0" fontId="75" fillId="42" borderId="0" xfId="0" applyFont="1" applyFill="1" applyAlignment="1">
      <alignment horizontal="right"/>
    </xf>
    <xf numFmtId="3" fontId="75" fillId="42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4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75" fillId="42" borderId="0" xfId="0" applyNumberFormat="1" applyFont="1" applyFill="1" applyAlignment="1">
      <alignment horizontal="center"/>
    </xf>
    <xf numFmtId="164" fontId="4" fillId="0" borderId="10" xfId="0" applyNumberFormat="1" applyFont="1" applyBorder="1" applyAlignment="1" applyProtection="1">
      <alignment horizontal="left" wrapText="1"/>
      <protection locked="0"/>
    </xf>
    <xf numFmtId="0" fontId="4" fillId="0" borderId="10" xfId="0" applyFont="1" applyBorder="1" applyAlignment="1" applyProtection="1">
      <alignment horizontal="left"/>
      <protection locked="0"/>
    </xf>
    <xf numFmtId="170" fontId="4" fillId="0" borderId="10" xfId="199" applyNumberFormat="1" applyFont="1" applyBorder="1" applyAlignment="1" applyProtection="1">
      <alignment horizontal="left"/>
      <protection locked="0"/>
    </xf>
    <xf numFmtId="6" fontId="4" fillId="0" borderId="10" xfId="0" applyNumberFormat="1" applyFont="1" applyBorder="1" applyAlignment="1" applyProtection="1">
      <alignment wrapText="1"/>
      <protection/>
    </xf>
    <xf numFmtId="6" fontId="73" fillId="42" borderId="0" xfId="0" applyNumberFormat="1" applyFont="1" applyFill="1" applyAlignment="1">
      <alignment/>
    </xf>
    <xf numFmtId="167" fontId="5" fillId="41" borderId="34" xfId="355" applyNumberFormat="1" applyFont="1" applyFill="1" applyBorder="1" applyAlignment="1" applyProtection="1" quotePrefix="1">
      <alignment/>
      <protection/>
    </xf>
    <xf numFmtId="167" fontId="5" fillId="41" borderId="35" xfId="355" applyNumberFormat="1" applyFont="1" applyFill="1" applyBorder="1" applyAlignment="1" applyProtection="1" quotePrefix="1">
      <alignment/>
      <protection/>
    </xf>
    <xf numFmtId="167" fontId="5" fillId="41" borderId="34" xfId="355" applyNumberFormat="1" applyFont="1" applyFill="1" applyBorder="1" applyAlignment="1" applyProtection="1" quotePrefix="1">
      <alignment vertical="center"/>
      <protection/>
    </xf>
    <xf numFmtId="167" fontId="5" fillId="41" borderId="35" xfId="355" applyNumberFormat="1" applyFont="1" applyFill="1" applyBorder="1" applyAlignment="1" applyProtection="1" quotePrefix="1">
      <alignment vertical="center"/>
      <protection/>
    </xf>
    <xf numFmtId="170" fontId="5" fillId="41" borderId="10" xfId="199" applyNumberFormat="1" applyFont="1" applyFill="1" applyBorder="1" applyAlignment="1" applyProtection="1">
      <alignment horizontal="center" vertical="center"/>
      <protection/>
    </xf>
    <xf numFmtId="170" fontId="5" fillId="0" borderId="12" xfId="199" applyNumberFormat="1" applyFont="1" applyBorder="1" applyAlignment="1" applyProtection="1">
      <alignment horizontal="center"/>
      <protection locked="0"/>
    </xf>
    <xf numFmtId="170" fontId="5" fillId="0" borderId="10" xfId="199" applyNumberFormat="1" applyFont="1" applyBorder="1" applyAlignment="1" applyProtection="1">
      <alignment horizontal="center"/>
      <protection locked="0"/>
    </xf>
    <xf numFmtId="170" fontId="5" fillId="41" borderId="36" xfId="199" applyNumberFormat="1" applyFont="1" applyFill="1" applyBorder="1" applyAlignment="1" applyProtection="1" quotePrefix="1">
      <alignment/>
      <protection/>
    </xf>
    <xf numFmtId="170" fontId="5" fillId="0" borderId="12" xfId="199" applyNumberFormat="1" applyFont="1" applyBorder="1" applyAlignment="1" applyProtection="1">
      <alignment horizontal="center" vertical="center"/>
      <protection locked="0"/>
    </xf>
    <xf numFmtId="170" fontId="5" fillId="0" borderId="10" xfId="199" applyNumberFormat="1" applyFont="1" applyBorder="1" applyAlignment="1" applyProtection="1">
      <alignment horizontal="center" vertical="center"/>
      <protection locked="0"/>
    </xf>
    <xf numFmtId="170" fontId="5" fillId="41" borderId="36" xfId="199" applyNumberFormat="1" applyFont="1" applyFill="1" applyBorder="1" applyAlignment="1" applyProtection="1" quotePrefix="1">
      <alignment vertical="center"/>
      <protection/>
    </xf>
    <xf numFmtId="170" fontId="5" fillId="0" borderId="12" xfId="199" applyNumberFormat="1" applyFont="1" applyFill="1" applyBorder="1" applyAlignment="1" applyProtection="1">
      <alignment horizontal="center"/>
      <protection locked="0"/>
    </xf>
    <xf numFmtId="170" fontId="5" fillId="0" borderId="10" xfId="199" applyNumberFormat="1" applyFont="1" applyFill="1" applyBorder="1" applyAlignment="1" applyProtection="1">
      <alignment horizontal="center"/>
      <protection locked="0"/>
    </xf>
    <xf numFmtId="170" fontId="4" fillId="0" borderId="10" xfId="199" applyNumberFormat="1" applyFont="1" applyBorder="1" applyAlignment="1" applyProtection="1">
      <alignment horizontal="center"/>
      <protection locked="0"/>
    </xf>
    <xf numFmtId="170" fontId="74" fillId="0" borderId="10" xfId="199" applyNumberFormat="1" applyFont="1" applyBorder="1" applyAlignment="1">
      <alignment/>
    </xf>
    <xf numFmtId="0" fontId="75" fillId="41" borderId="10" xfId="0" applyFont="1" applyFill="1" applyBorder="1" applyAlignment="1">
      <alignment horizontal="center" vertical="center"/>
    </xf>
    <xf numFmtId="0" fontId="75" fillId="41" borderId="10" xfId="0" applyFont="1" applyFill="1" applyBorder="1" applyAlignment="1">
      <alignment horizontal="center" vertical="center" wrapText="1"/>
    </xf>
    <xf numFmtId="170" fontId="75" fillId="41" borderId="10" xfId="199" applyNumberFormat="1" applyFont="1" applyFill="1" applyBorder="1" applyAlignment="1">
      <alignment horizontal="center" vertical="center"/>
    </xf>
    <xf numFmtId="167" fontId="5" fillId="41" borderId="37" xfId="355" applyNumberFormat="1" applyFont="1" applyFill="1" applyBorder="1" applyAlignment="1" applyProtection="1">
      <alignment/>
      <protection/>
    </xf>
    <xf numFmtId="167" fontId="5" fillId="41" borderId="33" xfId="355" applyNumberFormat="1" applyFont="1" applyFill="1" applyBorder="1" applyAlignment="1" applyProtection="1">
      <alignment/>
      <protection/>
    </xf>
    <xf numFmtId="167" fontId="5" fillId="41" borderId="38" xfId="355" applyNumberFormat="1" applyFont="1" applyFill="1" applyBorder="1" applyAlignment="1" applyProtection="1">
      <alignment/>
      <protection/>
    </xf>
    <xf numFmtId="167" fontId="5" fillId="41" borderId="37" xfId="355" applyFont="1" applyFill="1" applyBorder="1" applyAlignment="1" applyProtection="1">
      <alignment vertical="center"/>
      <protection/>
    </xf>
    <xf numFmtId="167" fontId="5" fillId="41" borderId="33" xfId="355" applyFont="1" applyFill="1" applyBorder="1" applyAlignment="1" applyProtection="1">
      <alignment vertical="center"/>
      <protection/>
    </xf>
    <xf numFmtId="167" fontId="5" fillId="41" borderId="38" xfId="355" applyFont="1" applyFill="1" applyBorder="1" applyAlignment="1" applyProtection="1">
      <alignment vertical="center"/>
      <protection/>
    </xf>
    <xf numFmtId="43" fontId="5" fillId="41" borderId="37" xfId="199" applyFont="1" applyFill="1" applyBorder="1" applyAlignment="1" applyProtection="1">
      <alignment/>
      <protection/>
    </xf>
    <xf numFmtId="43" fontId="5" fillId="41" borderId="33" xfId="199" applyFont="1" applyFill="1" applyBorder="1" applyAlignment="1" applyProtection="1">
      <alignment/>
      <protection/>
    </xf>
    <xf numFmtId="43" fontId="5" fillId="41" borderId="38" xfId="199" applyFont="1" applyFill="1" applyBorder="1" applyAlignment="1" applyProtection="1">
      <alignment/>
      <protection/>
    </xf>
    <xf numFmtId="167" fontId="5" fillId="44" borderId="22" xfId="355" applyNumberFormat="1" applyFont="1" applyFill="1" applyBorder="1" applyAlignment="1" applyProtection="1">
      <alignment/>
      <protection/>
    </xf>
    <xf numFmtId="167" fontId="5" fillId="44" borderId="23" xfId="355" applyNumberFormat="1" applyFont="1" applyFill="1" applyBorder="1" applyAlignment="1" applyProtection="1">
      <alignment/>
      <protection/>
    </xf>
    <xf numFmtId="167" fontId="5" fillId="41" borderId="21" xfId="355" applyNumberFormat="1" applyFont="1" applyFill="1" applyBorder="1" applyAlignment="1" applyProtection="1" quotePrefix="1">
      <alignment/>
      <protection/>
    </xf>
    <xf numFmtId="167" fontId="5" fillId="41" borderId="22" xfId="355" applyNumberFormat="1" applyFont="1" applyFill="1" applyBorder="1" applyAlignment="1" applyProtection="1" quotePrefix="1">
      <alignment/>
      <protection/>
    </xf>
    <xf numFmtId="167" fontId="5" fillId="41" borderId="37" xfId="355" applyNumberFormat="1" applyFont="1" applyFill="1" applyBorder="1" applyAlignment="1" applyProtection="1" quotePrefix="1">
      <alignment vertical="center"/>
      <protection/>
    </xf>
    <xf numFmtId="167" fontId="5" fillId="41" borderId="33" xfId="355" applyNumberFormat="1" applyFont="1" applyFill="1" applyBorder="1" applyAlignment="1" applyProtection="1" quotePrefix="1">
      <alignment vertical="center"/>
      <protection/>
    </xf>
    <xf numFmtId="167" fontId="5" fillId="41" borderId="37" xfId="355" applyNumberFormat="1" applyFont="1" applyFill="1" applyBorder="1" applyAlignment="1" applyProtection="1" quotePrefix="1">
      <alignment/>
      <protection/>
    </xf>
    <xf numFmtId="167" fontId="5" fillId="41" borderId="33" xfId="355" applyNumberFormat="1" applyFont="1" applyFill="1" applyBorder="1" applyAlignment="1" applyProtection="1" quotePrefix="1">
      <alignment/>
      <protection/>
    </xf>
    <xf numFmtId="170" fontId="5" fillId="41" borderId="10" xfId="199" applyNumberFormat="1" applyFont="1" applyFill="1" applyBorder="1" applyAlignment="1" applyProtection="1" quotePrefix="1">
      <alignment horizontal="center" vertical="center" wrapText="1"/>
      <protection/>
    </xf>
    <xf numFmtId="170" fontId="4" fillId="0" borderId="12" xfId="199" applyNumberFormat="1" applyFont="1" applyBorder="1" applyAlignment="1" applyProtection="1">
      <alignment horizontal="center"/>
      <protection locked="0"/>
    </xf>
    <xf numFmtId="170" fontId="5" fillId="41" borderId="23" xfId="199" applyNumberFormat="1" applyFont="1" applyFill="1" applyBorder="1" applyAlignment="1" applyProtection="1" quotePrefix="1">
      <alignment/>
      <protection/>
    </xf>
    <xf numFmtId="170" fontId="5" fillId="41" borderId="38" xfId="199" applyNumberFormat="1" applyFont="1" applyFill="1" applyBorder="1" applyAlignment="1" applyProtection="1" quotePrefix="1">
      <alignment vertical="center"/>
      <protection/>
    </xf>
    <xf numFmtId="170" fontId="5" fillId="41" borderId="38" xfId="199" applyNumberFormat="1" applyFont="1" applyFill="1" applyBorder="1" applyAlignment="1" applyProtection="1" quotePrefix="1">
      <alignment/>
      <protection/>
    </xf>
    <xf numFmtId="170" fontId="4" fillId="0" borderId="12" xfId="199" applyNumberFormat="1" applyFont="1" applyFill="1" applyBorder="1" applyAlignment="1" applyProtection="1">
      <alignment horizontal="center"/>
      <protection locked="0"/>
    </xf>
    <xf numFmtId="170" fontId="4" fillId="0" borderId="19" xfId="199" applyNumberFormat="1" applyFont="1" applyFill="1" applyBorder="1" applyAlignment="1" applyProtection="1">
      <alignment horizontal="center"/>
      <protection locked="0"/>
    </xf>
    <xf numFmtId="170" fontId="4" fillId="0" borderId="12" xfId="199" applyNumberFormat="1" applyFont="1" applyBorder="1" applyAlignment="1" applyProtection="1">
      <alignment horizontal="center" vertical="center"/>
      <protection locked="0"/>
    </xf>
    <xf numFmtId="0" fontId="4" fillId="0" borderId="23" xfId="544" applyFont="1" applyBorder="1" applyAlignment="1" applyProtection="1" quotePrefix="1">
      <alignment horizontal="left" vertical="center" wrapText="1"/>
      <protection/>
    </xf>
    <xf numFmtId="167" fontId="5" fillId="44" borderId="38" xfId="355" applyNumberFormat="1" applyFont="1" applyFill="1" applyBorder="1" applyAlignment="1" applyProtection="1" quotePrefix="1">
      <alignment/>
      <protection/>
    </xf>
    <xf numFmtId="0" fontId="4" fillId="0" borderId="10" xfId="544" applyFont="1" applyBorder="1" applyAlignment="1" applyProtection="1">
      <alignment horizontal="left" vertical="center"/>
      <protection locked="0"/>
    </xf>
    <xf numFmtId="0" fontId="4" fillId="0" borderId="10" xfId="543" applyFont="1" applyBorder="1" applyAlignment="1" applyProtection="1">
      <alignment horizontal="center" vertical="center"/>
      <protection locked="0"/>
    </xf>
    <xf numFmtId="0" fontId="4" fillId="0" borderId="10" xfId="544" applyFont="1" applyFill="1" applyBorder="1" applyAlignment="1" applyProtection="1">
      <alignment horizontal="left"/>
      <protection locked="0"/>
    </xf>
    <xf numFmtId="0" fontId="4" fillId="0" borderId="10" xfId="543" applyFont="1" applyFill="1" applyBorder="1" applyAlignment="1" applyProtection="1">
      <alignment horizontal="center" vertical="center"/>
      <protection locked="0"/>
    </xf>
    <xf numFmtId="0" fontId="4" fillId="0" borderId="10" xfId="543" applyFont="1" applyFill="1" applyBorder="1" applyAlignment="1" applyProtection="1">
      <alignment horizontal="center"/>
      <protection locked="0"/>
    </xf>
    <xf numFmtId="0" fontId="4" fillId="0" borderId="10" xfId="544" applyFont="1" applyBorder="1" applyAlignment="1" applyProtection="1">
      <alignment horizontal="left"/>
      <protection locked="0"/>
    </xf>
    <xf numFmtId="0" fontId="4" fillId="0" borderId="10" xfId="543" applyFont="1" applyBorder="1" applyAlignment="1" applyProtection="1">
      <alignment horizontal="center"/>
      <protection locked="0"/>
    </xf>
    <xf numFmtId="170" fontId="5" fillId="41" borderId="19" xfId="199" applyNumberFormat="1" applyFont="1" applyFill="1" applyBorder="1" applyAlignment="1" applyProtection="1">
      <alignment horizontal="center" vertical="center"/>
      <protection/>
    </xf>
    <xf numFmtId="170" fontId="5" fillId="41" borderId="39" xfId="199" applyNumberFormat="1" applyFont="1" applyFill="1" applyBorder="1" applyAlignment="1" applyProtection="1" quotePrefix="1">
      <alignment horizontal="center" vertical="center" wrapText="1"/>
      <protection/>
    </xf>
    <xf numFmtId="170" fontId="5" fillId="41" borderId="19" xfId="199" applyNumberFormat="1" applyFont="1" applyFill="1" applyBorder="1" applyAlignment="1" applyProtection="1" quotePrefix="1">
      <alignment horizontal="center" vertical="center" wrapText="1"/>
      <protection/>
    </xf>
    <xf numFmtId="170" fontId="74" fillId="0" borderId="10" xfId="199" applyNumberFormat="1" applyFont="1" applyBorder="1" applyAlignment="1">
      <alignment/>
    </xf>
    <xf numFmtId="170" fontId="4" fillId="0" borderId="10" xfId="199" applyNumberFormat="1" applyFont="1" applyFill="1" applyBorder="1" applyAlignment="1" applyProtection="1">
      <alignment horizontal="left" vertical="center"/>
      <protection locked="0"/>
    </xf>
    <xf numFmtId="170" fontId="4" fillId="0" borderId="10" xfId="199" applyNumberFormat="1" applyFont="1" applyBorder="1" applyAlignment="1" applyProtection="1">
      <alignment horizontal="left" vertical="center"/>
      <protection locked="0"/>
    </xf>
    <xf numFmtId="0" fontId="2" fillId="41" borderId="18" xfId="0" applyFont="1" applyFill="1" applyBorder="1" applyAlignment="1" applyProtection="1">
      <alignment horizontal="left" vertical="center" wrapText="1"/>
      <protection/>
    </xf>
    <xf numFmtId="0" fontId="2" fillId="41" borderId="19" xfId="0" applyFont="1" applyFill="1" applyBorder="1" applyAlignment="1" applyProtection="1">
      <alignment horizontal="center" vertical="center" wrapText="1"/>
      <protection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0" fontId="6" fillId="0" borderId="0" xfId="540">
      <alignment/>
      <protection/>
    </xf>
    <xf numFmtId="0" fontId="6" fillId="0" borderId="0" xfId="546" applyFont="1" applyFill="1" applyBorder="1">
      <alignment/>
      <protection/>
    </xf>
    <xf numFmtId="0" fontId="66" fillId="0" borderId="0" xfId="645" applyFont="1">
      <alignment/>
      <protection/>
    </xf>
    <xf numFmtId="0" fontId="17" fillId="0" borderId="0" xfId="546" applyFont="1" applyFill="1" applyBorder="1" applyAlignment="1">
      <alignment horizontal="center"/>
      <protection/>
    </xf>
    <xf numFmtId="0" fontId="19" fillId="0" borderId="0" xfId="540" applyFont="1">
      <alignment/>
      <protection/>
    </xf>
    <xf numFmtId="0" fontId="20" fillId="0" borderId="0" xfId="540" applyFont="1" applyAlignment="1">
      <alignment/>
      <protection/>
    </xf>
    <xf numFmtId="0" fontId="20" fillId="0" borderId="0" xfId="540" applyFont="1">
      <alignment/>
      <protection/>
    </xf>
    <xf numFmtId="0" fontId="2" fillId="41" borderId="39" xfId="0" applyFont="1" applyFill="1" applyBorder="1" applyAlignment="1" applyProtection="1">
      <alignment horizontal="center" vertical="center" wrapText="1"/>
      <protection/>
    </xf>
    <xf numFmtId="0" fontId="73" fillId="0" borderId="0" xfId="0" applyFont="1" applyAlignment="1">
      <alignment horizontal="center" vertical="center"/>
    </xf>
    <xf numFmtId="170" fontId="75" fillId="45" borderId="0" xfId="199" applyNumberFormat="1" applyFont="1" applyFill="1" applyAlignment="1">
      <alignment vertical="center"/>
    </xf>
    <xf numFmtId="0" fontId="75" fillId="45" borderId="0" xfId="0" applyFont="1" applyFill="1" applyAlignment="1">
      <alignment vertical="center"/>
    </xf>
    <xf numFmtId="0" fontId="75" fillId="45" borderId="0" xfId="0" applyFont="1" applyFill="1" applyAlignment="1">
      <alignment vertical="center" wrapText="1"/>
    </xf>
    <xf numFmtId="0" fontId="75" fillId="0" borderId="0" xfId="0" applyFont="1" applyAlignment="1">
      <alignment vertical="center"/>
    </xf>
    <xf numFmtId="3" fontId="74" fillId="0" borderId="0" xfId="0" applyNumberFormat="1" applyFont="1" applyAlignment="1">
      <alignment horizontal="right" vertical="center"/>
    </xf>
    <xf numFmtId="3" fontId="75" fillId="45" borderId="0" xfId="0" applyNumberFormat="1" applyFont="1" applyFill="1" applyAlignment="1">
      <alignment horizontal="right" vertical="center"/>
    </xf>
    <xf numFmtId="170" fontId="75" fillId="45" borderId="0" xfId="199" applyNumberFormat="1" applyFont="1" applyFill="1" applyAlignment="1">
      <alignment horizontal="center" vertical="center"/>
    </xf>
    <xf numFmtId="0" fontId="75" fillId="45" borderId="0" xfId="0" applyFont="1" applyFill="1" applyAlignment="1">
      <alignment horizontal="center" vertical="center"/>
    </xf>
    <xf numFmtId="170" fontId="75" fillId="45" borderId="0" xfId="199" applyNumberFormat="1" applyFont="1" applyFill="1" applyAlignment="1">
      <alignment/>
    </xf>
    <xf numFmtId="0" fontId="75" fillId="45" borderId="0" xfId="0" applyFont="1" applyFill="1" applyAlignment="1">
      <alignment horizontal="right"/>
    </xf>
    <xf numFmtId="43" fontId="75" fillId="45" borderId="0" xfId="199" applyNumberFormat="1" applyFont="1" applyFill="1" applyAlignment="1">
      <alignment/>
    </xf>
    <xf numFmtId="0" fontId="75" fillId="45" borderId="0" xfId="0" applyFont="1" applyFill="1" applyAlignment="1">
      <alignment/>
    </xf>
    <xf numFmtId="0" fontId="75" fillId="0" borderId="0" xfId="0" applyFont="1" applyAlignment="1">
      <alignment/>
    </xf>
    <xf numFmtId="170" fontId="75" fillId="45" borderId="0" xfId="199" applyNumberFormat="1" applyFont="1" applyFill="1" applyAlignment="1">
      <alignment/>
    </xf>
    <xf numFmtId="0" fontId="75" fillId="45" borderId="0" xfId="0" applyFont="1" applyFill="1" applyAlignment="1">
      <alignment wrapText="1"/>
    </xf>
    <xf numFmtId="0" fontId="73" fillId="45" borderId="0" xfId="0" applyFont="1" applyFill="1" applyAlignment="1">
      <alignment horizontal="right"/>
    </xf>
    <xf numFmtId="0" fontId="73" fillId="45" borderId="0" xfId="0" applyFont="1" applyFill="1" applyAlignment="1">
      <alignment horizontal="center"/>
    </xf>
    <xf numFmtId="0" fontId="73" fillId="45" borderId="0" xfId="0" applyFont="1" applyFill="1" applyAlignment="1">
      <alignment horizontal="left" wrapText="1"/>
    </xf>
    <xf numFmtId="0" fontId="73" fillId="45" borderId="0" xfId="0" applyFont="1" applyFill="1" applyAlignment="1">
      <alignment/>
    </xf>
    <xf numFmtId="0" fontId="73" fillId="0" borderId="0" xfId="0" applyFont="1" applyAlignment="1">
      <alignment horizontal="center"/>
    </xf>
    <xf numFmtId="3" fontId="74" fillId="0" borderId="0" xfId="0" applyNumberFormat="1" applyFont="1" applyAlignment="1">
      <alignment/>
    </xf>
    <xf numFmtId="3" fontId="4" fillId="0" borderId="10" xfId="0" applyNumberFormat="1" applyFont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/>
      <protection locked="0"/>
    </xf>
    <xf numFmtId="170" fontId="74" fillId="0" borderId="0" xfId="0" applyNumberFormat="1" applyFont="1" applyAlignment="1">
      <alignment/>
    </xf>
    <xf numFmtId="170" fontId="74" fillId="0" borderId="10" xfId="199" applyNumberFormat="1" applyFont="1" applyBorder="1" applyAlignment="1">
      <alignment vertical="center" wrapText="1"/>
    </xf>
    <xf numFmtId="0" fontId="75" fillId="46" borderId="0" xfId="0" applyFont="1" applyFill="1" applyAlignment="1">
      <alignment horizontal="center"/>
    </xf>
    <xf numFmtId="170" fontId="75" fillId="46" borderId="0" xfId="0" applyNumberFormat="1" applyFont="1" applyFill="1" applyAlignment="1">
      <alignment horizontal="center"/>
    </xf>
    <xf numFmtId="3" fontId="4" fillId="0" borderId="10" xfId="0" applyNumberFormat="1" applyFont="1" applyBorder="1" applyAlignment="1" applyProtection="1">
      <alignment horizontal="right"/>
      <protection/>
    </xf>
    <xf numFmtId="0" fontId="74" fillId="0" borderId="33" xfId="0" applyFont="1" applyBorder="1" applyAlignment="1">
      <alignment horizontal="center" vertical="center"/>
    </xf>
    <xf numFmtId="0" fontId="0" fillId="0" borderId="40" xfId="0" applyFill="1" applyBorder="1" applyAlignment="1">
      <alignment/>
    </xf>
    <xf numFmtId="170" fontId="0" fillId="0" borderId="24" xfId="199" applyNumberFormat="1" applyFont="1" applyBorder="1" applyAlignment="1">
      <alignment vertical="center"/>
    </xf>
    <xf numFmtId="0" fontId="0" fillId="0" borderId="17" xfId="0" applyFill="1" applyBorder="1" applyAlignment="1">
      <alignment/>
    </xf>
    <xf numFmtId="0" fontId="0" fillId="0" borderId="41" xfId="0" applyFill="1" applyBorder="1" applyAlignment="1">
      <alignment/>
    </xf>
    <xf numFmtId="170" fontId="0" fillId="0" borderId="26" xfId="199" applyNumberFormat="1" applyFont="1" applyBorder="1" applyAlignment="1">
      <alignment vertical="center"/>
    </xf>
    <xf numFmtId="0" fontId="76" fillId="0" borderId="0" xfId="0" applyFont="1" applyAlignment="1" applyProtection="1" quotePrefix="1">
      <alignment vertical="center"/>
      <protection/>
    </xf>
    <xf numFmtId="0" fontId="77" fillId="0" borderId="0" xfId="0" applyFont="1" applyAlignment="1" applyProtection="1" quotePrefix="1">
      <alignment vertical="center"/>
      <protection/>
    </xf>
    <xf numFmtId="0" fontId="78" fillId="0" borderId="0" xfId="0" applyFont="1" applyAlignment="1" applyProtection="1">
      <alignment horizontal="left" vertical="center"/>
      <protection/>
    </xf>
    <xf numFmtId="0" fontId="78" fillId="0" borderId="0" xfId="0" applyFont="1" applyAlignment="1" applyProtection="1">
      <alignment/>
      <protection/>
    </xf>
    <xf numFmtId="0" fontId="77" fillId="0" borderId="0" xfId="0" applyFont="1" applyAlignment="1" applyProtection="1">
      <alignment horizontal="center" vertical="center"/>
      <protection/>
    </xf>
    <xf numFmtId="0" fontId="76" fillId="0" borderId="0" xfId="0" applyFont="1" applyAlignment="1" applyProtection="1">
      <alignment horizontal="center" vertical="center"/>
      <protection/>
    </xf>
    <xf numFmtId="0" fontId="73" fillId="45" borderId="28" xfId="0" applyFont="1" applyFill="1" applyBorder="1" applyAlignment="1">
      <alignment horizontal="center" vertical="center"/>
    </xf>
    <xf numFmtId="0" fontId="73" fillId="45" borderId="29" xfId="0" applyFont="1" applyFill="1" applyBorder="1" applyAlignment="1">
      <alignment horizontal="center" vertical="center"/>
    </xf>
    <xf numFmtId="0" fontId="73" fillId="45" borderId="29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justify"/>
      <protection locked="0"/>
    </xf>
    <xf numFmtId="0" fontId="0" fillId="0" borderId="0" xfId="0" applyAlignment="1">
      <alignment/>
    </xf>
    <xf numFmtId="0" fontId="2" fillId="41" borderId="19" xfId="0" applyFont="1" applyFill="1" applyBorder="1" applyAlignment="1" applyProtection="1">
      <alignment horizontal="center" vertical="center" wrapText="1"/>
      <protection/>
    </xf>
    <xf numFmtId="190" fontId="66" fillId="47" borderId="17" xfId="530" applyNumberFormat="1" applyFont="1" applyFill="1" applyBorder="1" applyAlignment="1">
      <alignment/>
    </xf>
    <xf numFmtId="0" fontId="74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 applyProtection="1" quotePrefix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 locked="0"/>
    </xf>
    <xf numFmtId="3" fontId="4" fillId="0" borderId="23" xfId="0" applyNumberFormat="1" applyFont="1" applyBorder="1" applyAlignment="1" applyProtection="1">
      <alignment horizontal="right"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5" fillId="0" borderId="20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 quotePrefix="1">
      <alignment vertical="center" wrapText="1"/>
      <protection locked="0"/>
    </xf>
    <xf numFmtId="0" fontId="74" fillId="0" borderId="33" xfId="0" applyFont="1" applyBorder="1" applyAlignment="1">
      <alignment horizontal="center" vertical="center" wrapText="1"/>
    </xf>
    <xf numFmtId="190" fontId="74" fillId="0" borderId="17" xfId="530" applyNumberFormat="1" applyFont="1" applyFill="1" applyBorder="1" applyAlignment="1">
      <alignment/>
    </xf>
    <xf numFmtId="0" fontId="4" fillId="0" borderId="12" xfId="0" applyFont="1" applyFill="1" applyBorder="1" applyAlignment="1" applyProtection="1">
      <alignment horizontal="center" vertical="center"/>
      <protection/>
    </xf>
    <xf numFmtId="170" fontId="79" fillId="45" borderId="0" xfId="199" applyNumberFormat="1" applyFont="1" applyFill="1" applyAlignment="1">
      <alignment vertical="center"/>
    </xf>
    <xf numFmtId="0" fontId="75" fillId="42" borderId="33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166" fontId="5" fillId="41" borderId="10" xfId="255" applyNumberFormat="1" applyFont="1" applyFill="1" applyBorder="1" applyAlignment="1" applyProtection="1">
      <alignment horizontal="center" vertical="center"/>
      <protection/>
    </xf>
    <xf numFmtId="166" fontId="5" fillId="0" borderId="12" xfId="255" applyNumberFormat="1" applyFont="1" applyBorder="1" applyAlignment="1" applyProtection="1">
      <alignment horizontal="center"/>
      <protection locked="0"/>
    </xf>
    <xf numFmtId="166" fontId="5" fillId="0" borderId="10" xfId="255" applyNumberFormat="1" applyFont="1" applyBorder="1" applyAlignment="1" applyProtection="1">
      <alignment horizontal="center"/>
      <protection locked="0"/>
    </xf>
    <xf numFmtId="167" fontId="5" fillId="41" borderId="36" xfId="355" applyNumberFormat="1" applyFont="1" applyFill="1" applyBorder="1" applyAlignment="1" applyProtection="1" quotePrefix="1">
      <alignment/>
      <protection/>
    </xf>
    <xf numFmtId="43" fontId="0" fillId="0" borderId="0" xfId="199" applyFont="1" applyAlignment="1">
      <alignment/>
    </xf>
    <xf numFmtId="0" fontId="74" fillId="0" borderId="10" xfId="0" applyFont="1" applyFill="1" applyBorder="1" applyAlignment="1">
      <alignment horizontal="left" vertical="center"/>
    </xf>
    <xf numFmtId="0" fontId="74" fillId="0" borderId="10" xfId="0" applyFont="1" applyFill="1" applyBorder="1" applyAlignment="1">
      <alignment horizontal="center"/>
    </xf>
    <xf numFmtId="170" fontId="74" fillId="0" borderId="10" xfId="199" applyNumberFormat="1" applyFont="1" applyFill="1" applyBorder="1" applyAlignment="1">
      <alignment/>
    </xf>
    <xf numFmtId="0" fontId="74" fillId="0" borderId="33" xfId="0" applyFont="1" applyFill="1" applyBorder="1" applyAlignment="1">
      <alignment horizontal="left" vertical="center"/>
    </xf>
    <xf numFmtId="0" fontId="4" fillId="0" borderId="12" xfId="543" applyFont="1" applyFill="1" applyBorder="1" applyAlignment="1" applyProtection="1">
      <alignment horizontal="center" vertical="center" wrapText="1"/>
      <protection locked="0"/>
    </xf>
    <xf numFmtId="170" fontId="4" fillId="0" borderId="20" xfId="199" applyNumberFormat="1" applyFont="1" applyFill="1" applyBorder="1" applyAlignment="1" applyProtection="1">
      <alignment horizontal="center" vertical="center"/>
      <protection locked="0"/>
    </xf>
    <xf numFmtId="170" fontId="74" fillId="0" borderId="20" xfId="199" applyNumberFormat="1" applyFont="1" applyFill="1" applyBorder="1" applyAlignment="1">
      <alignment/>
    </xf>
    <xf numFmtId="170" fontId="4" fillId="0" borderId="20" xfId="199" applyNumberFormat="1" applyFont="1" applyFill="1" applyBorder="1" applyAlignment="1" applyProtection="1">
      <alignment vertical="center"/>
      <protection locked="0"/>
    </xf>
    <xf numFmtId="170" fontId="74" fillId="0" borderId="10" xfId="0" applyNumberFormat="1" applyFont="1" applyFill="1" applyBorder="1" applyAlignment="1">
      <alignment vertical="center"/>
    </xf>
    <xf numFmtId="170" fontId="74" fillId="0" borderId="10" xfId="199" applyNumberFormat="1" applyFont="1" applyFill="1" applyBorder="1" applyAlignment="1">
      <alignment vertical="center"/>
    </xf>
    <xf numFmtId="170" fontId="75" fillId="42" borderId="10" xfId="199" applyNumberFormat="1" applyFont="1" applyFill="1" applyBorder="1" applyAlignment="1">
      <alignment vertical="center"/>
    </xf>
    <xf numFmtId="3" fontId="74" fillId="0" borderId="10" xfId="0" applyNumberFormat="1" applyFont="1" applyFill="1" applyBorder="1" applyAlignment="1">
      <alignment vertical="center"/>
    </xf>
    <xf numFmtId="170" fontId="74" fillId="0" borderId="10" xfId="199" applyNumberFormat="1" applyFont="1" applyBorder="1" applyAlignment="1">
      <alignment vertical="center"/>
    </xf>
    <xf numFmtId="3" fontId="4" fillId="0" borderId="10" xfId="199" applyNumberFormat="1" applyFont="1" applyFill="1" applyBorder="1" applyAlignment="1" applyProtection="1">
      <alignment horizontal="right"/>
      <protection locked="0"/>
    </xf>
    <xf numFmtId="170" fontId="0" fillId="0" borderId="10" xfId="199" applyNumberFormat="1" applyFont="1" applyBorder="1" applyAlignment="1">
      <alignment vertical="center"/>
    </xf>
    <xf numFmtId="170" fontId="0" fillId="0" borderId="26" xfId="199" applyNumberFormat="1" applyFont="1" applyBorder="1" applyAlignment="1">
      <alignment horizontal="right" vertical="center"/>
    </xf>
    <xf numFmtId="0" fontId="2" fillId="41" borderId="19" xfId="0" applyFont="1" applyFill="1" applyBorder="1" applyAlignment="1" applyProtection="1">
      <alignment horizontal="center" vertical="center" wrapText="1"/>
      <protection/>
    </xf>
    <xf numFmtId="3" fontId="80" fillId="0" borderId="29" xfId="0" applyNumberFormat="1" applyFont="1" applyBorder="1" applyAlignment="1" applyProtection="1">
      <alignment horizontal="right" vertical="center"/>
      <protection locked="0"/>
    </xf>
    <xf numFmtId="164" fontId="80" fillId="0" borderId="29" xfId="0" applyNumberFormat="1" applyFont="1" applyBorder="1" applyAlignment="1" applyProtection="1">
      <alignment horizontal="center" vertical="center" wrapText="1"/>
      <protection locked="0"/>
    </xf>
    <xf numFmtId="164" fontId="80" fillId="0" borderId="29" xfId="0" applyNumberFormat="1" applyFont="1" applyBorder="1" applyAlignment="1" applyProtection="1">
      <alignment horizontal="center" vertical="center"/>
      <protection locked="0"/>
    </xf>
    <xf numFmtId="0" fontId="80" fillId="0" borderId="29" xfId="0" applyFont="1" applyBorder="1" applyAlignment="1" applyProtection="1">
      <alignment horizontal="center" vertical="center"/>
      <protection locked="0"/>
    </xf>
    <xf numFmtId="0" fontId="80" fillId="0" borderId="0" xfId="0" applyFont="1" applyAlignment="1">
      <alignment/>
    </xf>
    <xf numFmtId="0" fontId="80" fillId="0" borderId="30" xfId="0" applyFont="1" applyBorder="1" applyAlignment="1" applyProtection="1">
      <alignment vertical="center"/>
      <protection locked="0"/>
    </xf>
    <xf numFmtId="0" fontId="80" fillId="0" borderId="0" xfId="0" applyFont="1" applyAlignment="1">
      <alignment vertical="center"/>
    </xf>
    <xf numFmtId="0" fontId="2" fillId="41" borderId="16" xfId="0" applyFont="1" applyFill="1" applyBorder="1" applyAlignment="1" applyProtection="1">
      <alignment horizontal="center" vertical="center" wrapText="1"/>
      <protection/>
    </xf>
    <xf numFmtId="0" fontId="80" fillId="0" borderId="25" xfId="0" applyFont="1" applyBorder="1" applyAlignment="1" applyProtection="1">
      <alignment vertical="center"/>
      <protection locked="0"/>
    </xf>
    <xf numFmtId="0" fontId="80" fillId="0" borderId="24" xfId="0" applyFont="1" applyBorder="1" applyAlignment="1" applyProtection="1">
      <alignment horizontal="center" vertical="center"/>
      <protection locked="0"/>
    </xf>
    <xf numFmtId="0" fontId="80" fillId="0" borderId="24" xfId="0" applyFont="1" applyBorder="1" applyAlignment="1" applyProtection="1">
      <alignment horizontal="left" vertical="center" wrapText="1"/>
      <protection locked="0"/>
    </xf>
    <xf numFmtId="0" fontId="80" fillId="0" borderId="24" xfId="0" applyFont="1" applyBorder="1" applyAlignment="1" applyProtection="1">
      <alignment horizontal="center" vertical="center" wrapText="1"/>
      <protection locked="0"/>
    </xf>
    <xf numFmtId="164" fontId="80" fillId="0" borderId="24" xfId="0" applyNumberFormat="1" applyFont="1" applyBorder="1" applyAlignment="1" applyProtection="1">
      <alignment vertical="center"/>
      <protection locked="0"/>
    </xf>
    <xf numFmtId="165" fontId="80" fillId="0" borderId="24" xfId="0" applyNumberFormat="1" applyFont="1" applyBorder="1" applyAlignment="1" applyProtection="1">
      <alignment vertical="center"/>
      <protection locked="0"/>
    </xf>
    <xf numFmtId="170" fontId="80" fillId="0" borderId="24" xfId="199" applyNumberFormat="1" applyFont="1" applyBorder="1" applyAlignment="1" applyProtection="1">
      <alignment horizontal="right" vertical="center" wrapText="1"/>
      <protection locked="0"/>
    </xf>
    <xf numFmtId="170" fontId="80" fillId="0" borderId="24" xfId="199" applyNumberFormat="1" applyFont="1" applyBorder="1" applyAlignment="1" applyProtection="1">
      <alignment horizontal="right" vertical="center"/>
      <protection locked="0"/>
    </xf>
    <xf numFmtId="0" fontId="68" fillId="0" borderId="0" xfId="0" applyFont="1" applyAlignment="1">
      <alignment vertical="center"/>
    </xf>
    <xf numFmtId="0" fontId="80" fillId="0" borderId="10" xfId="0" applyFont="1" applyBorder="1" applyAlignment="1" applyProtection="1">
      <alignment horizontal="center" vertical="center"/>
      <protection locked="0"/>
    </xf>
    <xf numFmtId="0" fontId="80" fillId="0" borderId="10" xfId="0" applyFont="1" applyBorder="1" applyAlignment="1" applyProtection="1">
      <alignment horizontal="left" vertical="center" wrapText="1"/>
      <protection locked="0"/>
    </xf>
    <xf numFmtId="0" fontId="80" fillId="0" borderId="10" xfId="0" applyFont="1" applyBorder="1" applyAlignment="1" applyProtection="1">
      <alignment horizontal="center" vertical="center" wrapText="1"/>
      <protection locked="0"/>
    </xf>
    <xf numFmtId="164" fontId="80" fillId="0" borderId="10" xfId="0" applyNumberFormat="1" applyFont="1" applyBorder="1" applyAlignment="1" applyProtection="1">
      <alignment vertical="center"/>
      <protection locked="0"/>
    </xf>
    <xf numFmtId="165" fontId="80" fillId="0" borderId="10" xfId="0" applyNumberFormat="1" applyFont="1" applyBorder="1" applyAlignment="1" applyProtection="1">
      <alignment vertical="center"/>
      <protection locked="0"/>
    </xf>
    <xf numFmtId="170" fontId="80" fillId="0" borderId="10" xfId="199" applyNumberFormat="1" applyFont="1" applyBorder="1" applyAlignment="1" applyProtection="1">
      <alignment horizontal="right" vertical="center" wrapText="1"/>
      <protection locked="0"/>
    </xf>
    <xf numFmtId="170" fontId="80" fillId="0" borderId="10" xfId="199" applyNumberFormat="1" applyFont="1" applyBorder="1" applyAlignment="1" applyProtection="1">
      <alignment horizontal="right" vertical="center"/>
      <protection locked="0"/>
    </xf>
    <xf numFmtId="0" fontId="80" fillId="0" borderId="14" xfId="0" applyFont="1" applyBorder="1" applyAlignment="1" applyProtection="1">
      <alignment vertical="center"/>
      <protection locked="0"/>
    </xf>
    <xf numFmtId="0" fontId="80" fillId="0" borderId="26" xfId="0" applyFont="1" applyBorder="1" applyAlignment="1" applyProtection="1">
      <alignment horizontal="center" vertical="center"/>
      <protection locked="0"/>
    </xf>
    <xf numFmtId="0" fontId="80" fillId="0" borderId="26" xfId="0" applyFont="1" applyBorder="1" applyAlignment="1" applyProtection="1">
      <alignment horizontal="left" vertical="center" wrapText="1"/>
      <protection locked="0"/>
    </xf>
    <xf numFmtId="0" fontId="80" fillId="0" borderId="26" xfId="0" applyFont="1" applyBorder="1" applyAlignment="1" applyProtection="1">
      <alignment horizontal="center" vertical="center" wrapText="1"/>
      <protection locked="0"/>
    </xf>
    <xf numFmtId="164" fontId="80" fillId="0" borderId="26" xfId="0" applyNumberFormat="1" applyFont="1" applyBorder="1" applyAlignment="1" applyProtection="1">
      <alignment vertical="center"/>
      <protection locked="0"/>
    </xf>
    <xf numFmtId="165" fontId="80" fillId="0" borderId="26" xfId="0" applyNumberFormat="1" applyFont="1" applyBorder="1" applyAlignment="1" applyProtection="1">
      <alignment vertical="center"/>
      <protection locked="0"/>
    </xf>
    <xf numFmtId="170" fontId="80" fillId="0" borderId="26" xfId="199" applyNumberFormat="1" applyFont="1" applyBorder="1" applyAlignment="1" applyProtection="1">
      <alignment horizontal="right" vertical="center" wrapText="1"/>
      <protection locked="0"/>
    </xf>
    <xf numFmtId="170" fontId="80" fillId="0" borderId="26" xfId="199" applyNumberFormat="1" applyFont="1" applyBorder="1" applyAlignment="1" applyProtection="1">
      <alignment horizontal="right" vertical="center"/>
      <protection locked="0"/>
    </xf>
    <xf numFmtId="0" fontId="80" fillId="0" borderId="15" xfId="0" applyFont="1" applyBorder="1" applyAlignment="1" applyProtection="1">
      <alignment vertical="center"/>
      <protection locked="0"/>
    </xf>
    <xf numFmtId="3" fontId="4" fillId="0" borderId="10" xfId="0" applyNumberFormat="1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vertical="center" wrapText="1"/>
      <protection locked="0"/>
    </xf>
    <xf numFmtId="0" fontId="5" fillId="0" borderId="42" xfId="0" applyFont="1" applyBorder="1" applyAlignment="1" applyProtection="1">
      <alignment vertical="center" wrapText="1"/>
      <protection locked="0"/>
    </xf>
    <xf numFmtId="0" fontId="80" fillId="0" borderId="10" xfId="0" applyFont="1" applyFill="1" applyBorder="1" applyAlignment="1" applyProtection="1">
      <alignment horizontal="center" vertical="center" wrapText="1"/>
      <protection/>
    </xf>
    <xf numFmtId="168" fontId="80" fillId="0" borderId="10" xfId="0" applyNumberFormat="1" applyFont="1" applyFill="1" applyBorder="1" applyAlignment="1" applyProtection="1">
      <alignment horizontal="right" vertical="center"/>
      <protection/>
    </xf>
    <xf numFmtId="168" fontId="80" fillId="0" borderId="10" xfId="0" applyNumberFormat="1" applyFont="1" applyBorder="1" applyAlignment="1" applyProtection="1">
      <alignment horizontal="right" vertical="center"/>
      <protection/>
    </xf>
    <xf numFmtId="0" fontId="80" fillId="0" borderId="10" xfId="0" applyFont="1" applyBorder="1" applyAlignment="1" applyProtection="1">
      <alignment wrapText="1"/>
      <protection/>
    </xf>
    <xf numFmtId="0" fontId="80" fillId="0" borderId="10" xfId="0" applyFont="1" applyBorder="1" applyAlignment="1" applyProtection="1">
      <alignment/>
      <protection/>
    </xf>
    <xf numFmtId="0" fontId="80" fillId="0" borderId="10" xfId="0" applyFont="1" applyBorder="1" applyAlignment="1" applyProtection="1">
      <alignment horizontal="center" vertical="center"/>
      <protection/>
    </xf>
    <xf numFmtId="0" fontId="80" fillId="0" borderId="10" xfId="0" applyFont="1" applyBorder="1" applyAlignment="1" applyProtection="1">
      <alignment vertical="center"/>
      <protection/>
    </xf>
    <xf numFmtId="0" fontId="80" fillId="0" borderId="10" xfId="0" applyFont="1" applyBorder="1" applyAlignment="1" applyProtection="1">
      <alignment horizontal="center"/>
      <protection/>
    </xf>
    <xf numFmtId="0" fontId="80" fillId="0" borderId="14" xfId="0" applyFont="1" applyBorder="1" applyAlignment="1" applyProtection="1">
      <alignment/>
      <protection/>
    </xf>
    <xf numFmtId="3" fontId="80" fillId="0" borderId="26" xfId="0" applyNumberFormat="1" applyFont="1" applyBorder="1" applyAlignment="1" applyProtection="1">
      <alignment horizontal="right" vertical="center"/>
      <protection locked="0"/>
    </xf>
    <xf numFmtId="164" fontId="80" fillId="0" borderId="27" xfId="0" applyNumberFormat="1" applyFont="1" applyBorder="1" applyAlignment="1" applyProtection="1">
      <alignment horizontal="center" vertical="center"/>
      <protection locked="0"/>
    </xf>
    <xf numFmtId="43" fontId="80" fillId="0" borderId="26" xfId="199" applyFont="1" applyBorder="1" applyAlignment="1" applyProtection="1">
      <alignment horizontal="center" vertical="center"/>
      <protection locked="0"/>
    </xf>
    <xf numFmtId="0" fontId="80" fillId="0" borderId="15" xfId="0" applyFont="1" applyBorder="1" applyAlignment="1" applyProtection="1">
      <alignment/>
      <protection locked="0"/>
    </xf>
    <xf numFmtId="170" fontId="74" fillId="0" borderId="0" xfId="0" applyNumberFormat="1" applyFont="1" applyAlignment="1">
      <alignment vertical="center"/>
    </xf>
    <xf numFmtId="170" fontId="80" fillId="0" borderId="10" xfId="199" applyNumberFormat="1" applyFont="1" applyFill="1" applyBorder="1" applyAlignment="1">
      <alignment vertical="center" wrapText="1"/>
    </xf>
    <xf numFmtId="170" fontId="80" fillId="0" borderId="10" xfId="199" applyNumberFormat="1" applyFont="1" applyFill="1" applyBorder="1" applyAlignment="1">
      <alignment vertical="center"/>
    </xf>
    <xf numFmtId="0" fontId="80" fillId="0" borderId="29" xfId="0" applyFont="1" applyFill="1" applyBorder="1" applyAlignment="1" applyProtection="1">
      <alignment horizontal="center" vertical="center"/>
      <protection/>
    </xf>
    <xf numFmtId="0" fontId="80" fillId="0" borderId="29" xfId="0" applyFont="1" applyFill="1" applyBorder="1" applyAlignment="1" applyProtection="1">
      <alignment horizontal="left" vertical="center" wrapText="1"/>
      <protection/>
    </xf>
    <xf numFmtId="3" fontId="80" fillId="0" borderId="29" xfId="199" applyNumberFormat="1" applyFont="1" applyFill="1" applyBorder="1" applyAlignment="1" applyProtection="1">
      <alignment horizontal="right" vertical="center"/>
      <protection/>
    </xf>
    <xf numFmtId="164" fontId="80" fillId="0" borderId="29" xfId="0" applyNumberFormat="1" applyFont="1" applyFill="1" applyBorder="1" applyAlignment="1" applyProtection="1">
      <alignment horizontal="right" vertical="center"/>
      <protection/>
    </xf>
    <xf numFmtId="0" fontId="80" fillId="0" borderId="29" xfId="0" applyFont="1" applyFill="1" applyBorder="1" applyAlignment="1" applyProtection="1">
      <alignment horizontal="left" vertical="center" wrapText="1"/>
      <protection locked="0"/>
    </xf>
    <xf numFmtId="0" fontId="80" fillId="0" borderId="29" xfId="0" applyFont="1" applyFill="1" applyBorder="1" applyAlignment="1" applyProtection="1">
      <alignment vertical="center"/>
      <protection locked="0"/>
    </xf>
    <xf numFmtId="0" fontId="68" fillId="0" borderId="30" xfId="0" applyFont="1" applyFill="1" applyBorder="1" applyAlignment="1">
      <alignment horizontal="left" vertical="center" wrapText="1"/>
    </xf>
    <xf numFmtId="0" fontId="80" fillId="0" borderId="10" xfId="0" applyFont="1" applyFill="1" applyBorder="1" applyAlignment="1" applyProtection="1">
      <alignment horizontal="left" vertical="center" wrapText="1"/>
      <protection locked="0"/>
    </xf>
    <xf numFmtId="0" fontId="80" fillId="0" borderId="29" xfId="0" applyFont="1" applyFill="1" applyBorder="1" applyAlignment="1" applyProtection="1">
      <alignment horizontal="center" vertical="center" wrapText="1"/>
      <protection/>
    </xf>
    <xf numFmtId="0" fontId="80" fillId="0" borderId="3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80" fillId="0" borderId="42" xfId="0" applyFont="1" applyFill="1" applyBorder="1" applyAlignment="1" applyProtection="1">
      <alignment vertical="center" wrapText="1"/>
      <protection/>
    </xf>
    <xf numFmtId="0" fontId="80" fillId="0" borderId="20" xfId="0" applyFont="1" applyFill="1" applyBorder="1" applyAlignment="1" applyProtection="1">
      <alignment horizontal="left" vertical="center" wrapText="1"/>
      <protection/>
    </xf>
    <xf numFmtId="0" fontId="80" fillId="0" borderId="20" xfId="0" applyFont="1" applyFill="1" applyBorder="1" applyAlignment="1" applyProtection="1">
      <alignment horizontal="center" vertical="center" wrapText="1"/>
      <protection/>
    </xf>
    <xf numFmtId="0" fontId="80" fillId="0" borderId="14" xfId="0" applyFont="1" applyFill="1" applyBorder="1" applyAlignment="1" applyProtection="1" quotePrefix="1">
      <alignment horizontal="center" vertical="center" wrapText="1"/>
      <protection/>
    </xf>
    <xf numFmtId="0" fontId="80" fillId="0" borderId="20" xfId="0" applyFont="1" applyBorder="1" applyAlignment="1" applyProtection="1">
      <alignment vertical="center" wrapText="1"/>
      <protection locked="0"/>
    </xf>
    <xf numFmtId="0" fontId="81" fillId="0" borderId="20" xfId="0" applyFont="1" applyBorder="1" applyAlignment="1" applyProtection="1">
      <alignment horizontal="center" vertical="center" wrapText="1"/>
      <protection locked="0"/>
    </xf>
    <xf numFmtId="3" fontId="80" fillId="0" borderId="23" xfId="0" applyNumberFormat="1" applyFont="1" applyBorder="1" applyAlignment="1" applyProtection="1">
      <alignment horizontal="right" vertical="center" wrapText="1"/>
      <protection locked="0"/>
    </xf>
    <xf numFmtId="0" fontId="80" fillId="0" borderId="20" xfId="0" applyFont="1" applyBorder="1" applyAlignment="1" applyProtection="1" quotePrefix="1">
      <alignment vertical="center" wrapText="1"/>
      <protection locked="0"/>
    </xf>
    <xf numFmtId="3" fontId="80" fillId="0" borderId="10" xfId="0" applyNumberFormat="1" applyFont="1" applyBorder="1" applyAlignment="1" applyProtection="1">
      <alignment horizontal="right" vertical="center" wrapText="1"/>
      <protection locked="0"/>
    </xf>
    <xf numFmtId="0" fontId="80" fillId="0" borderId="20" xfId="0" applyFont="1" applyBorder="1" applyAlignment="1" applyProtection="1">
      <alignment vertical="center"/>
      <protection locked="0"/>
    </xf>
    <xf numFmtId="0" fontId="81" fillId="0" borderId="20" xfId="0" applyFont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14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vertical="center" wrapText="1"/>
      <protection/>
    </xf>
    <xf numFmtId="3" fontId="80" fillId="0" borderId="10" xfId="0" applyNumberFormat="1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47" borderId="20" xfId="0" applyFont="1" applyFill="1" applyBorder="1" applyAlignment="1" applyProtection="1">
      <alignment vertical="center" wrapText="1"/>
      <protection locked="0"/>
    </xf>
    <xf numFmtId="164" fontId="80" fillId="0" borderId="10" xfId="0" applyNumberFormat="1" applyFont="1" applyBorder="1" applyAlignment="1" applyProtection="1">
      <alignment horizontal="left" vertical="center"/>
      <protection locked="0"/>
    </xf>
    <xf numFmtId="0" fontId="80" fillId="0" borderId="10" xfId="0" applyFont="1" applyBorder="1" applyAlignment="1" applyProtection="1">
      <alignment vertical="center"/>
      <protection locked="0"/>
    </xf>
    <xf numFmtId="170" fontId="0" fillId="0" borderId="0" xfId="0" applyNumberFormat="1" applyAlignment="1">
      <alignment/>
    </xf>
    <xf numFmtId="3" fontId="0" fillId="0" borderId="0" xfId="0" applyNumberFormat="1" applyFont="1" applyAlignment="1">
      <alignment vertical="center"/>
    </xf>
    <xf numFmtId="170" fontId="0" fillId="0" borderId="0" xfId="199" applyNumberFormat="1" applyFont="1" applyAlignment="1">
      <alignment vertic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 wrapText="1"/>
    </xf>
    <xf numFmtId="0" fontId="0" fillId="0" borderId="2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170" fontId="0" fillId="0" borderId="10" xfId="0" applyNumberFormat="1" applyBorder="1" applyAlignment="1">
      <alignment/>
    </xf>
    <xf numFmtId="0" fontId="15" fillId="0" borderId="0" xfId="546" applyFont="1" applyFill="1" applyBorder="1" applyAlignment="1">
      <alignment horizontal="center"/>
      <protection/>
    </xf>
    <xf numFmtId="0" fontId="16" fillId="0" borderId="0" xfId="546" applyFont="1" applyFill="1" applyBorder="1" applyAlignment="1">
      <alignment horizontal="center"/>
      <protection/>
    </xf>
    <xf numFmtId="0" fontId="18" fillId="0" borderId="0" xfId="546" applyFont="1" applyFill="1" applyBorder="1" applyAlignment="1" quotePrefix="1">
      <alignment horizontal="center"/>
      <protection/>
    </xf>
    <xf numFmtId="0" fontId="18" fillId="0" borderId="0" xfId="546" applyFont="1" applyFill="1" applyBorder="1" applyAlignment="1">
      <alignment horizontal="center"/>
      <protection/>
    </xf>
    <xf numFmtId="49" fontId="18" fillId="0" borderId="0" xfId="546" applyNumberFormat="1" applyFont="1" applyFill="1" applyBorder="1" applyAlignment="1">
      <alignment horizontal="center"/>
      <protection/>
    </xf>
    <xf numFmtId="170" fontId="0" fillId="0" borderId="2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/>
    </xf>
    <xf numFmtId="170" fontId="0" fillId="0" borderId="26" xfId="0" applyNumberFormat="1" applyBorder="1" applyAlignment="1">
      <alignment horizontal="center" vertical="center"/>
    </xf>
    <xf numFmtId="0" fontId="80" fillId="0" borderId="43" xfId="0" applyFont="1" applyBorder="1" applyAlignment="1" applyProtection="1">
      <alignment horizontal="justify" vertical="center" wrapText="1"/>
      <protection locked="0"/>
    </xf>
    <xf numFmtId="0" fontId="80" fillId="0" borderId="44" xfId="0" applyFont="1" applyBorder="1" applyAlignment="1" applyProtection="1">
      <alignment horizontal="justify" vertical="center" wrapText="1"/>
      <protection locked="0"/>
    </xf>
    <xf numFmtId="0" fontId="4" fillId="0" borderId="42" xfId="0" applyFont="1" applyBorder="1" applyAlignment="1" applyProtection="1">
      <alignment horizontal="justify" vertical="center" wrapText="1"/>
      <protection locked="0"/>
    </xf>
    <xf numFmtId="0" fontId="4" fillId="0" borderId="45" xfId="0" applyFont="1" applyBorder="1" applyAlignment="1" applyProtection="1">
      <alignment horizontal="justify" vertical="center" wrapText="1"/>
      <protection locked="0"/>
    </xf>
    <xf numFmtId="0" fontId="4" fillId="0" borderId="43" xfId="0" applyFont="1" applyBorder="1" applyAlignment="1" applyProtection="1">
      <alignment horizontal="justify" vertical="center" wrapText="1"/>
      <protection locked="0"/>
    </xf>
    <xf numFmtId="0" fontId="4" fillId="0" borderId="44" xfId="0" applyFont="1" applyBorder="1" applyAlignment="1" applyProtection="1">
      <alignment horizontal="justify" vertical="center" wrapText="1"/>
      <protection locked="0"/>
    </xf>
    <xf numFmtId="0" fontId="4" fillId="0" borderId="46" xfId="0" applyFont="1" applyBorder="1" applyAlignment="1" applyProtection="1">
      <alignment horizontal="justify" vertical="center" wrapText="1"/>
      <protection locked="0"/>
    </xf>
    <xf numFmtId="0" fontId="4" fillId="0" borderId="36" xfId="0" applyFont="1" applyBorder="1" applyAlignment="1" applyProtection="1">
      <alignment horizontal="justify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4" fillId="0" borderId="48" xfId="0" applyFont="1" applyFill="1" applyBorder="1" applyAlignment="1" applyProtection="1">
      <alignment horizontal="center" vertical="center" wrapText="1"/>
      <protection/>
    </xf>
    <xf numFmtId="0" fontId="75" fillId="45" borderId="0" xfId="0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49" xfId="0" applyFont="1" applyBorder="1" applyAlignment="1" applyProtection="1">
      <alignment horizontal="justify" vertical="center" wrapText="1"/>
      <protection locked="0"/>
    </xf>
    <xf numFmtId="0" fontId="4" fillId="0" borderId="50" xfId="0" applyFont="1" applyBorder="1" applyAlignment="1" applyProtection="1">
      <alignment horizontal="justify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2" fillId="41" borderId="52" xfId="0" applyFont="1" applyFill="1" applyBorder="1" applyAlignment="1" applyProtection="1">
      <alignment horizontal="center" vertical="center"/>
      <protection/>
    </xf>
    <xf numFmtId="0" fontId="2" fillId="41" borderId="53" xfId="0" applyFont="1" applyFill="1" applyBorder="1" applyAlignment="1" applyProtection="1">
      <alignment horizontal="center" vertical="center"/>
      <protection/>
    </xf>
    <xf numFmtId="0" fontId="2" fillId="41" borderId="19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80" fillId="0" borderId="20" xfId="0" applyFont="1" applyFill="1" applyBorder="1" applyAlignment="1" applyProtection="1">
      <alignment horizontal="left" vertical="center"/>
      <protection/>
    </xf>
    <xf numFmtId="0" fontId="80" fillId="0" borderId="23" xfId="0" applyFont="1" applyFill="1" applyBorder="1" applyAlignment="1" applyProtection="1">
      <alignment horizontal="left" vertical="center"/>
      <protection/>
    </xf>
    <xf numFmtId="0" fontId="80" fillId="0" borderId="46" xfId="0" applyFont="1" applyBorder="1" applyAlignment="1" applyProtection="1">
      <alignment horizontal="justify" vertical="center" wrapText="1"/>
      <protection locked="0"/>
    </xf>
    <xf numFmtId="0" fontId="80" fillId="0" borderId="36" xfId="0" applyFont="1" applyBorder="1" applyAlignment="1" applyProtection="1">
      <alignment horizontal="justify" vertical="center" wrapText="1"/>
      <protection locked="0"/>
    </xf>
    <xf numFmtId="0" fontId="75" fillId="45" borderId="54" xfId="0" applyFont="1" applyFill="1" applyBorder="1" applyAlignment="1">
      <alignment horizontal="center" vertical="center" wrapText="1"/>
    </xf>
    <xf numFmtId="0" fontId="74" fillId="0" borderId="40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75" fillId="41" borderId="52" xfId="0" applyFont="1" applyFill="1" applyBorder="1" applyAlignment="1">
      <alignment horizontal="center" vertical="center" wrapText="1"/>
    </xf>
    <xf numFmtId="0" fontId="75" fillId="45" borderId="10" xfId="0" applyFont="1" applyFill="1" applyBorder="1" applyAlignment="1">
      <alignment horizontal="center"/>
    </xf>
    <xf numFmtId="0" fontId="5" fillId="41" borderId="20" xfId="544" applyFont="1" applyFill="1" applyBorder="1" applyAlignment="1" applyProtection="1">
      <alignment horizontal="center" vertical="center" wrapText="1"/>
      <protection/>
    </xf>
    <xf numFmtId="0" fontId="5" fillId="41" borderId="22" xfId="544" applyFont="1" applyFill="1" applyBorder="1" applyAlignment="1" applyProtection="1">
      <alignment horizontal="center" vertical="center" wrapText="1"/>
      <protection/>
    </xf>
    <xf numFmtId="0" fontId="74" fillId="0" borderId="10" xfId="0" applyFont="1" applyBorder="1" applyAlignment="1">
      <alignment horizontal="center" vertical="center"/>
    </xf>
    <xf numFmtId="0" fontId="2" fillId="41" borderId="50" xfId="0" applyFont="1" applyFill="1" applyBorder="1" applyAlignment="1" applyProtection="1">
      <alignment horizontal="center" vertical="center"/>
      <protection/>
    </xf>
    <xf numFmtId="0" fontId="75" fillId="45" borderId="33" xfId="0" applyFont="1" applyFill="1" applyBorder="1" applyAlignment="1">
      <alignment horizontal="center" vertical="center" wrapText="1"/>
    </xf>
    <xf numFmtId="0" fontId="74" fillId="0" borderId="38" xfId="0" applyFont="1" applyBorder="1" applyAlignment="1">
      <alignment horizontal="center" vertical="center" wrapText="1"/>
    </xf>
    <xf numFmtId="0" fontId="74" fillId="0" borderId="58" xfId="0" applyFont="1" applyBorder="1" applyAlignment="1">
      <alignment horizontal="center" vertical="center" wrapText="1"/>
    </xf>
    <xf numFmtId="0" fontId="74" fillId="0" borderId="50" xfId="0" applyFont="1" applyBorder="1" applyAlignment="1">
      <alignment horizontal="center" vertical="center" wrapText="1"/>
    </xf>
    <xf numFmtId="0" fontId="74" fillId="0" borderId="40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/>
    </xf>
    <xf numFmtId="0" fontId="74" fillId="0" borderId="47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/>
    </xf>
    <xf numFmtId="0" fontId="75" fillId="45" borderId="0" xfId="0" applyFont="1" applyFill="1" applyAlignment="1">
      <alignment horizontal="center" vertical="center"/>
    </xf>
    <xf numFmtId="0" fontId="74" fillId="0" borderId="59" xfId="0" applyFont="1" applyBorder="1" applyAlignment="1">
      <alignment horizontal="center" vertical="center"/>
    </xf>
    <xf numFmtId="0" fontId="74" fillId="0" borderId="58" xfId="0" applyFont="1" applyBorder="1" applyAlignment="1">
      <alignment horizontal="center" vertical="center"/>
    </xf>
    <xf numFmtId="0" fontId="2" fillId="41" borderId="0" xfId="0" applyFont="1" applyFill="1" applyBorder="1" applyAlignment="1" applyProtection="1">
      <alignment horizontal="center"/>
      <protection/>
    </xf>
    <xf numFmtId="0" fontId="74" fillId="0" borderId="12" xfId="0" applyFont="1" applyBorder="1" applyAlignment="1">
      <alignment horizontal="center" vertical="center"/>
    </xf>
    <xf numFmtId="0" fontId="75" fillId="45" borderId="33" xfId="0" applyFont="1" applyFill="1" applyBorder="1" applyAlignment="1">
      <alignment horizontal="center"/>
    </xf>
    <xf numFmtId="0" fontId="4" fillId="0" borderId="20" xfId="544" applyFont="1" applyFill="1" applyBorder="1" applyAlignment="1" applyProtection="1">
      <alignment horizontal="left" vertical="center"/>
      <protection locked="0"/>
    </xf>
    <xf numFmtId="0" fontId="4" fillId="0" borderId="23" xfId="544" applyFont="1" applyFill="1" applyBorder="1" applyAlignment="1" applyProtection="1">
      <alignment horizontal="left" vertical="center"/>
      <protection locked="0"/>
    </xf>
    <xf numFmtId="170" fontId="74" fillId="0" borderId="10" xfId="0" applyNumberFormat="1" applyFont="1" applyFill="1" applyBorder="1" applyAlignment="1">
      <alignment horizontal="center" vertical="center"/>
    </xf>
    <xf numFmtId="0" fontId="75" fillId="42" borderId="33" xfId="0" applyFont="1" applyFill="1" applyBorder="1" applyAlignment="1">
      <alignment horizontal="center"/>
    </xf>
    <xf numFmtId="0" fontId="75" fillId="41" borderId="52" xfId="0" applyFont="1" applyFill="1" applyBorder="1" applyAlignment="1">
      <alignment horizontal="center"/>
    </xf>
    <xf numFmtId="0" fontId="75" fillId="41" borderId="10" xfId="0" applyFont="1" applyFill="1" applyBorder="1" applyAlignment="1">
      <alignment horizontal="center"/>
    </xf>
    <xf numFmtId="0" fontId="74" fillId="0" borderId="10" xfId="0" applyFont="1" applyFill="1" applyBorder="1" applyAlignment="1">
      <alignment horizontal="left" vertical="center"/>
    </xf>
    <xf numFmtId="0" fontId="5" fillId="41" borderId="23" xfId="544" applyFont="1" applyFill="1" applyBorder="1" applyAlignment="1" applyProtection="1">
      <alignment horizontal="center" vertical="center" wrapText="1"/>
      <protection/>
    </xf>
    <xf numFmtId="0" fontId="4" fillId="0" borderId="10" xfId="544" applyFont="1" applyFill="1" applyBorder="1" applyAlignment="1" applyProtection="1">
      <alignment horizontal="left" vertical="center"/>
      <protection locked="0"/>
    </xf>
    <xf numFmtId="0" fontId="74" fillId="0" borderId="10" xfId="0" applyFont="1" applyBorder="1" applyAlignment="1">
      <alignment horizontal="left" vertical="center"/>
    </xf>
    <xf numFmtId="0" fontId="7" fillId="41" borderId="52" xfId="0" applyFont="1" applyFill="1" applyBorder="1" applyAlignment="1" applyProtection="1">
      <alignment horizontal="center" vertical="center"/>
      <protection/>
    </xf>
    <xf numFmtId="0" fontId="7" fillId="41" borderId="50" xfId="0" applyFont="1" applyFill="1" applyBorder="1" applyAlignment="1" applyProtection="1">
      <alignment horizontal="center" vertical="center"/>
      <protection/>
    </xf>
    <xf numFmtId="0" fontId="74" fillId="0" borderId="40" xfId="0" applyFont="1" applyFill="1" applyBorder="1" applyAlignment="1">
      <alignment horizontal="center" vertical="center"/>
    </xf>
    <xf numFmtId="0" fontId="74" fillId="0" borderId="17" xfId="0" applyFont="1" applyFill="1" applyBorder="1" applyAlignment="1">
      <alignment horizontal="center" vertical="center"/>
    </xf>
    <xf numFmtId="0" fontId="74" fillId="0" borderId="41" xfId="0" applyFont="1" applyFill="1" applyBorder="1" applyAlignment="1">
      <alignment horizontal="center" vertical="center"/>
    </xf>
    <xf numFmtId="0" fontId="75" fillId="45" borderId="54" xfId="0" applyFont="1" applyFill="1" applyBorder="1" applyAlignment="1">
      <alignment horizontal="center" vertical="center"/>
    </xf>
    <xf numFmtId="0" fontId="74" fillId="0" borderId="59" xfId="0" applyFont="1" applyFill="1" applyBorder="1" applyAlignment="1">
      <alignment horizontal="center" vertical="center" wrapText="1"/>
    </xf>
    <xf numFmtId="0" fontId="74" fillId="0" borderId="58" xfId="0" applyFont="1" applyFill="1" applyBorder="1" applyAlignment="1">
      <alignment horizontal="center" vertical="center" wrapText="1"/>
    </xf>
    <xf numFmtId="0" fontId="74" fillId="0" borderId="60" xfId="0" applyFont="1" applyFill="1" applyBorder="1" applyAlignment="1">
      <alignment horizontal="center" vertical="center" wrapText="1"/>
    </xf>
    <xf numFmtId="0" fontId="80" fillId="0" borderId="47" xfId="0" applyFont="1" applyFill="1" applyBorder="1" applyAlignment="1">
      <alignment horizontal="center" vertical="center"/>
    </xf>
    <xf numFmtId="0" fontId="80" fillId="0" borderId="48" xfId="0" applyFont="1" applyFill="1" applyBorder="1" applyAlignment="1">
      <alignment horizontal="center" vertical="center"/>
    </xf>
    <xf numFmtId="0" fontId="74" fillId="0" borderId="38" xfId="0" applyFont="1" applyBorder="1" applyAlignment="1">
      <alignment horizontal="center" vertical="center"/>
    </xf>
    <xf numFmtId="0" fontId="74" fillId="0" borderId="50" xfId="0" applyFont="1" applyBorder="1" applyAlignment="1">
      <alignment horizontal="center" vertical="center"/>
    </xf>
    <xf numFmtId="0" fontId="2" fillId="41" borderId="0" xfId="0" applyFont="1" applyFill="1" applyBorder="1" applyAlignment="1" applyProtection="1">
      <alignment horizontal="center" vertical="center"/>
      <protection/>
    </xf>
    <xf numFmtId="0" fontId="2" fillId="41" borderId="58" xfId="0" applyFont="1" applyFill="1" applyBorder="1" applyAlignment="1" applyProtection="1">
      <alignment horizontal="center" vertical="center"/>
      <protection/>
    </xf>
    <xf numFmtId="0" fontId="2" fillId="41" borderId="52" xfId="0" applyFont="1" applyFill="1" applyBorder="1" applyAlignment="1" applyProtection="1" quotePrefix="1">
      <alignment horizontal="center" vertical="center"/>
      <protection/>
    </xf>
    <xf numFmtId="0" fontId="2" fillId="41" borderId="50" xfId="0" applyFont="1" applyFill="1" applyBorder="1" applyAlignment="1" applyProtection="1" quotePrefix="1">
      <alignment horizontal="center" vertical="center"/>
      <protection/>
    </xf>
    <xf numFmtId="0" fontId="74" fillId="0" borderId="10" xfId="0" applyFont="1" applyFill="1" applyBorder="1" applyAlignment="1">
      <alignment horizontal="center" vertical="center" wrapText="1"/>
    </xf>
    <xf numFmtId="0" fontId="75" fillId="42" borderId="33" xfId="0" applyFont="1" applyFill="1" applyBorder="1" applyAlignment="1">
      <alignment horizontal="center" wrapText="1"/>
    </xf>
    <xf numFmtId="0" fontId="4" fillId="42" borderId="10" xfId="0" applyFont="1" applyFill="1" applyBorder="1" applyAlignment="1" applyProtection="1">
      <alignment horizontal="center"/>
      <protection/>
    </xf>
    <xf numFmtId="0" fontId="74" fillId="0" borderId="19" xfId="0" applyFont="1" applyBorder="1" applyAlignment="1">
      <alignment horizontal="left" vertical="center" wrapText="1"/>
    </xf>
    <xf numFmtId="0" fontId="74" fillId="0" borderId="12" xfId="0" applyFont="1" applyBorder="1" applyAlignment="1">
      <alignment horizontal="left" vertical="center" wrapText="1"/>
    </xf>
    <xf numFmtId="0" fontId="7" fillId="41" borderId="10" xfId="0" applyFont="1" applyFill="1" applyBorder="1" applyAlignment="1" applyProtection="1">
      <alignment horizontal="center" vertical="center"/>
      <protection/>
    </xf>
    <xf numFmtId="0" fontId="5" fillId="42" borderId="10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73" fillId="42" borderId="33" xfId="0" applyFont="1" applyFill="1" applyBorder="1" applyAlignment="1">
      <alignment horizontal="center"/>
    </xf>
    <xf numFmtId="0" fontId="82" fillId="41" borderId="52" xfId="0" applyFont="1" applyFill="1" applyBorder="1" applyAlignment="1">
      <alignment horizontal="center"/>
    </xf>
    <xf numFmtId="0" fontId="2" fillId="41" borderId="20" xfId="0" applyFont="1" applyFill="1" applyBorder="1" applyAlignment="1" applyProtection="1">
      <alignment horizontal="center" vertical="center" wrapText="1"/>
      <protection/>
    </xf>
    <xf numFmtId="0" fontId="2" fillId="41" borderId="22" xfId="0" applyFont="1" applyFill="1" applyBorder="1" applyAlignment="1" applyProtection="1">
      <alignment horizontal="center" vertical="center" wrapText="1"/>
      <protection/>
    </xf>
    <xf numFmtId="0" fontId="2" fillId="41" borderId="23" xfId="0" applyFont="1" applyFill="1" applyBorder="1" applyAlignment="1" applyProtection="1">
      <alignment horizontal="center" vertical="center" wrapText="1"/>
      <protection/>
    </xf>
  </cellXfs>
  <cellStyles count="846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3" xfId="19"/>
    <cellStyle name="20% - Énfasis1 3 2" xfId="20"/>
    <cellStyle name="20% - Énfasis1 3 2 2" xfId="21"/>
    <cellStyle name="20% - Énfasis1 4" xfId="22"/>
    <cellStyle name="20% - Énfasis1 4 2" xfId="23"/>
    <cellStyle name="20% - Énfasis1 4 2 2" xfId="24"/>
    <cellStyle name="20% - Énfasis2" xfId="25"/>
    <cellStyle name="20% - Énfasis2 2" xfId="26"/>
    <cellStyle name="20% - Énfasis2 2 2" xfId="27"/>
    <cellStyle name="20% - Énfasis2 2 2 2" xfId="28"/>
    <cellStyle name="20% - Énfasis2 3" xfId="29"/>
    <cellStyle name="20% - Énfasis2 3 2" xfId="30"/>
    <cellStyle name="20% - Énfasis2 3 2 2" xfId="31"/>
    <cellStyle name="20% - Énfasis2 4" xfId="32"/>
    <cellStyle name="20% - Énfasis2 4 2" xfId="33"/>
    <cellStyle name="20% - Énfasis2 4 2 2" xfId="34"/>
    <cellStyle name="20% - Énfasis3" xfId="35"/>
    <cellStyle name="20% - Énfasis3 2" xfId="36"/>
    <cellStyle name="20% - Énfasis3 2 2" xfId="37"/>
    <cellStyle name="20% - Énfasis3 2 2 2" xfId="38"/>
    <cellStyle name="20% - Énfasis3 3" xfId="39"/>
    <cellStyle name="20% - Énfasis3 3 2" xfId="40"/>
    <cellStyle name="20% - Énfasis3 3 2 2" xfId="41"/>
    <cellStyle name="20% - Énfasis3 4" xfId="42"/>
    <cellStyle name="20% - Énfasis3 4 2" xfId="43"/>
    <cellStyle name="20% - Énfasis3 4 2 2" xfId="44"/>
    <cellStyle name="20% - Énfasis4" xfId="45"/>
    <cellStyle name="20% - Énfasis4 2" xfId="46"/>
    <cellStyle name="20% - Énfasis4 2 2" xfId="47"/>
    <cellStyle name="20% - Énfasis4 2 2 2" xfId="48"/>
    <cellStyle name="20% - Énfasis4 3" xfId="49"/>
    <cellStyle name="20% - Énfasis4 3 2" xfId="50"/>
    <cellStyle name="20% - Énfasis4 3 2 2" xfId="51"/>
    <cellStyle name="20% - Énfasis4 4" xfId="52"/>
    <cellStyle name="20% - Énfasis4 4 2" xfId="53"/>
    <cellStyle name="20% - Énfasis4 4 2 2" xfId="54"/>
    <cellStyle name="20% - Énfasis5" xfId="55"/>
    <cellStyle name="20% - Énfasis5 2" xfId="56"/>
    <cellStyle name="20% - Énfasis5 2 2" xfId="57"/>
    <cellStyle name="20% - Énfasis5 2 2 2" xfId="58"/>
    <cellStyle name="20% - Énfasis5 3" xfId="59"/>
    <cellStyle name="20% - Énfasis5 3 2" xfId="60"/>
    <cellStyle name="20% - Énfasis5 3 2 2" xfId="61"/>
    <cellStyle name="20% - Énfasis5 4" xfId="62"/>
    <cellStyle name="20% - Énfasis5 4 2" xfId="63"/>
    <cellStyle name="20% - Énfasis5 4 2 2" xfId="64"/>
    <cellStyle name="20% - Énfasis6" xfId="65"/>
    <cellStyle name="20% - Énfasis6 2" xfId="66"/>
    <cellStyle name="20% - Énfasis6 2 2" xfId="67"/>
    <cellStyle name="20% - Énfasis6 2 2 2" xfId="68"/>
    <cellStyle name="20% - Énfasis6 3" xfId="69"/>
    <cellStyle name="20% - Énfasis6 3 2" xfId="70"/>
    <cellStyle name="20% - Énfasis6 3 2 2" xfId="71"/>
    <cellStyle name="20% - Énfasis6 4" xfId="72"/>
    <cellStyle name="20% - Énfasis6 4 2" xfId="73"/>
    <cellStyle name="20% - Énfasis6 4 2 2" xfId="74"/>
    <cellStyle name="40% - Énfasis1" xfId="75"/>
    <cellStyle name="40% - Énfasis1 2" xfId="76"/>
    <cellStyle name="40% - Énfasis1 2 2" xfId="77"/>
    <cellStyle name="40% - Énfasis1 2 2 2" xfId="78"/>
    <cellStyle name="40% - Énfasis1 3" xfId="79"/>
    <cellStyle name="40% - Énfasis1 3 2" xfId="80"/>
    <cellStyle name="40% - Énfasis1 3 2 2" xfId="81"/>
    <cellStyle name="40% - Énfasis1 4" xfId="82"/>
    <cellStyle name="40% - Énfasis1 4 2" xfId="83"/>
    <cellStyle name="40% - Énfasis1 4 2 2" xfId="84"/>
    <cellStyle name="40% - Énfasis2" xfId="85"/>
    <cellStyle name="40% - Énfasis2 2" xfId="86"/>
    <cellStyle name="40% - Énfasis2 2 2" xfId="87"/>
    <cellStyle name="40% - Énfasis2 2 2 2" xfId="88"/>
    <cellStyle name="40% - Énfasis2 3" xfId="89"/>
    <cellStyle name="40% - Énfasis2 3 2" xfId="90"/>
    <cellStyle name="40% - Énfasis2 3 2 2" xfId="91"/>
    <cellStyle name="40% - Énfasis2 4" xfId="92"/>
    <cellStyle name="40% - Énfasis2 4 2" xfId="93"/>
    <cellStyle name="40% - Énfasis2 4 2 2" xfId="94"/>
    <cellStyle name="40% - Énfasis3" xfId="95"/>
    <cellStyle name="40% - Énfasis3 2" xfId="96"/>
    <cellStyle name="40% - Énfasis3 2 2" xfId="97"/>
    <cellStyle name="40% - Énfasis3 2 2 2" xfId="98"/>
    <cellStyle name="40% - Énfasis3 3" xfId="99"/>
    <cellStyle name="40% - Énfasis3 3 2" xfId="100"/>
    <cellStyle name="40% - Énfasis3 3 2 2" xfId="101"/>
    <cellStyle name="40% - Énfasis3 4" xfId="102"/>
    <cellStyle name="40% - Énfasis3 4 2" xfId="103"/>
    <cellStyle name="40% - Énfasis3 4 2 2" xfId="104"/>
    <cellStyle name="40% - Énfasis4" xfId="105"/>
    <cellStyle name="40% - Énfasis4 2" xfId="106"/>
    <cellStyle name="40% - Énfasis4 2 2" xfId="107"/>
    <cellStyle name="40% - Énfasis4 2 2 2" xfId="108"/>
    <cellStyle name="40% - Énfasis4 3" xfId="109"/>
    <cellStyle name="40% - Énfasis4 3 2" xfId="110"/>
    <cellStyle name="40% - Énfasis4 3 2 2" xfId="111"/>
    <cellStyle name="40% - Énfasis4 4" xfId="112"/>
    <cellStyle name="40% - Énfasis4 4 2" xfId="113"/>
    <cellStyle name="40% - Énfasis4 4 2 2" xfId="114"/>
    <cellStyle name="40% - Énfasis5" xfId="115"/>
    <cellStyle name="40% - Énfasis5 2" xfId="116"/>
    <cellStyle name="40% - Énfasis5 2 2" xfId="117"/>
    <cellStyle name="40% - Énfasis5 2 2 2" xfId="118"/>
    <cellStyle name="40% - Énfasis5 3" xfId="119"/>
    <cellStyle name="40% - Énfasis5 3 2" xfId="120"/>
    <cellStyle name="40% - Énfasis5 3 2 2" xfId="121"/>
    <cellStyle name="40% - Énfasis5 4" xfId="122"/>
    <cellStyle name="40% - Énfasis5 4 2" xfId="123"/>
    <cellStyle name="40% - Énfasis5 4 2 2" xfId="124"/>
    <cellStyle name="40% - Énfasis6" xfId="125"/>
    <cellStyle name="40% - Énfasis6 2" xfId="126"/>
    <cellStyle name="40% - Énfasis6 2 2" xfId="127"/>
    <cellStyle name="40% - Énfasis6 2 2 2" xfId="128"/>
    <cellStyle name="40% - Énfasis6 3" xfId="129"/>
    <cellStyle name="40% - Énfasis6 3 2" xfId="130"/>
    <cellStyle name="40% - Énfasis6 3 2 2" xfId="131"/>
    <cellStyle name="40% - Énfasis6 4" xfId="132"/>
    <cellStyle name="40% - Énfasis6 4 2" xfId="133"/>
    <cellStyle name="40% - Énfasis6 4 2 2" xfId="134"/>
    <cellStyle name="60% - Énfasis1" xfId="135"/>
    <cellStyle name="60% - Énfasis1 2" xfId="136"/>
    <cellStyle name="60% - Énfasis1 2 2" xfId="137"/>
    <cellStyle name="60% - Énfasis1 2 2 2" xfId="138"/>
    <cellStyle name="60% - Énfasis1 3" xfId="139"/>
    <cellStyle name="60% - Énfasis1 3 2" xfId="140"/>
    <cellStyle name="60% - Énfasis1 3 2 2" xfId="141"/>
    <cellStyle name="60% - Énfasis1 4" xfId="142"/>
    <cellStyle name="60% - Énfasis1 4 2" xfId="143"/>
    <cellStyle name="60% - Énfasis1 4 2 2" xfId="144"/>
    <cellStyle name="60% - Énfasis2" xfId="145"/>
    <cellStyle name="60% - Énfasis2 2" xfId="146"/>
    <cellStyle name="60% - Énfasis2 2 2" xfId="147"/>
    <cellStyle name="60% - Énfasis2 2 2 2" xfId="148"/>
    <cellStyle name="60% - Énfasis2 3" xfId="149"/>
    <cellStyle name="60% - Énfasis2 3 2" xfId="150"/>
    <cellStyle name="60% - Énfasis2 3 2 2" xfId="151"/>
    <cellStyle name="60% - Énfasis2 4" xfId="152"/>
    <cellStyle name="60% - Énfasis2 4 2" xfId="153"/>
    <cellStyle name="60% - Énfasis2 4 2 2" xfId="154"/>
    <cellStyle name="60% - Énfasis3" xfId="155"/>
    <cellStyle name="60% - Énfasis4" xfId="156"/>
    <cellStyle name="60% - Énfasis5" xfId="157"/>
    <cellStyle name="60% - Énfasis6" xfId="158"/>
    <cellStyle name="Buena" xfId="159"/>
    <cellStyle name="Cálculo" xfId="160"/>
    <cellStyle name="Celda de comprobación" xfId="161"/>
    <cellStyle name="Celda vinculada" xfId="162"/>
    <cellStyle name="Encabezado 4" xfId="163"/>
    <cellStyle name="Énfasis1" xfId="164"/>
    <cellStyle name="Énfasis2" xfId="165"/>
    <cellStyle name="Énfasis3" xfId="166"/>
    <cellStyle name="Énfasis4" xfId="167"/>
    <cellStyle name="Énfasis5" xfId="168"/>
    <cellStyle name="Énfasis6" xfId="169"/>
    <cellStyle name="Entrada" xfId="170"/>
    <cellStyle name="Euro" xfId="171"/>
    <cellStyle name="Euro 2" xfId="172"/>
    <cellStyle name="Euro 2 2" xfId="173"/>
    <cellStyle name="Euro 2 2 2" xfId="174"/>
    <cellStyle name="Euro 3" xfId="175"/>
    <cellStyle name="Euro 3 2" xfId="176"/>
    <cellStyle name="Euro 3 2 2" xfId="177"/>
    <cellStyle name="Euro 4" xfId="178"/>
    <cellStyle name="Euro 4 2" xfId="179"/>
    <cellStyle name="Euro 4 2 2" xfId="180"/>
    <cellStyle name="Euro 5" xfId="181"/>
    <cellStyle name="Euro 5 2" xfId="182"/>
    <cellStyle name="Euro 5 2 2" xfId="183"/>
    <cellStyle name="Euro 6" xfId="184"/>
    <cellStyle name="Euro 6 2" xfId="185"/>
    <cellStyle name="Euro 6 2 2" xfId="186"/>
    <cellStyle name="Euro 7" xfId="187"/>
    <cellStyle name="Euro 7 2" xfId="188"/>
    <cellStyle name="Euro 7 2 2" xfId="189"/>
    <cellStyle name="Euro 8" xfId="190"/>
    <cellStyle name="Euro 8 2" xfId="191"/>
    <cellStyle name="Hyperlink" xfId="192"/>
    <cellStyle name="Hipervínculo 2" xfId="193"/>
    <cellStyle name="Hipervínculo 2 2" xfId="194"/>
    <cellStyle name="Hipervínculo 2 2 2" xfId="195"/>
    <cellStyle name="Hipervínculo 2 3" xfId="196"/>
    <cellStyle name="Followed Hyperlink" xfId="197"/>
    <cellStyle name="Incorrecto" xfId="198"/>
    <cellStyle name="Comma" xfId="199"/>
    <cellStyle name="Comma [0]" xfId="200"/>
    <cellStyle name="Millares 10" xfId="201"/>
    <cellStyle name="Millares 10 2" xfId="202"/>
    <cellStyle name="Millares 10 2 2" xfId="203"/>
    <cellStyle name="Millares 11" xfId="204"/>
    <cellStyle name="Millares 11 2" xfId="205"/>
    <cellStyle name="Millares 11 2 2" xfId="206"/>
    <cellStyle name="Millares 12" xfId="207"/>
    <cellStyle name="Millares 12 2" xfId="208"/>
    <cellStyle name="Millares 12 2 2" xfId="209"/>
    <cellStyle name="Millares 13" xfId="210"/>
    <cellStyle name="Millares 13 2" xfId="211"/>
    <cellStyle name="Millares 13 2 2" xfId="212"/>
    <cellStyle name="Millares 14" xfId="213"/>
    <cellStyle name="Millares 14 10" xfId="214"/>
    <cellStyle name="Millares 14 10 2" xfId="215"/>
    <cellStyle name="Millares 14 2" xfId="216"/>
    <cellStyle name="Millares 14 2 2" xfId="217"/>
    <cellStyle name="Millares 14 2 2 2" xfId="218"/>
    <cellStyle name="Millares 14 3" xfId="219"/>
    <cellStyle name="Millares 14 3 2" xfId="220"/>
    <cellStyle name="Millares 14 3 2 2" xfId="221"/>
    <cellStyle name="Millares 14 4" xfId="222"/>
    <cellStyle name="Millares 14 4 2" xfId="223"/>
    <cellStyle name="Millares 14 4 2 2" xfId="224"/>
    <cellStyle name="Millares 14 5" xfId="225"/>
    <cellStyle name="Millares 14 5 2" xfId="226"/>
    <cellStyle name="Millares 14 5 2 2" xfId="227"/>
    <cellStyle name="Millares 14 6" xfId="228"/>
    <cellStyle name="Millares 14 6 2" xfId="229"/>
    <cellStyle name="Millares 14 6 2 2" xfId="230"/>
    <cellStyle name="Millares 14 7" xfId="231"/>
    <cellStyle name="Millares 14 7 2" xfId="232"/>
    <cellStyle name="Millares 14 7 2 2" xfId="233"/>
    <cellStyle name="Millares 14 8" xfId="234"/>
    <cellStyle name="Millares 14 8 2" xfId="235"/>
    <cellStyle name="Millares 14 8 2 2" xfId="236"/>
    <cellStyle name="Millares 14 9" xfId="237"/>
    <cellStyle name="Millares 14 9 2" xfId="238"/>
    <cellStyle name="Millares 14 9 2 2" xfId="239"/>
    <cellStyle name="Millares 15" xfId="240"/>
    <cellStyle name="Millares 15 2" xfId="241"/>
    <cellStyle name="Millares 15 2 2" xfId="242"/>
    <cellStyle name="Millares 15 2 2 2" xfId="243"/>
    <cellStyle name="Millares 15 3" xfId="244"/>
    <cellStyle name="Millares 15 3 2" xfId="245"/>
    <cellStyle name="Millares 16" xfId="246"/>
    <cellStyle name="Millares 16 2" xfId="247"/>
    <cellStyle name="Millares 16 2 2" xfId="248"/>
    <cellStyle name="Millares 17" xfId="249"/>
    <cellStyle name="Millares 17 2" xfId="250"/>
    <cellStyle name="Millares 17 2 2" xfId="251"/>
    <cellStyle name="Millares 18" xfId="252"/>
    <cellStyle name="Millares 18 2" xfId="253"/>
    <cellStyle name="Millares 18 2 2" xfId="254"/>
    <cellStyle name="Millares 2" xfId="255"/>
    <cellStyle name="Millares 2 10" xfId="256"/>
    <cellStyle name="Millares 2 10 2" xfId="257"/>
    <cellStyle name="Millares 2 10 3" xfId="258"/>
    <cellStyle name="Millares 2 10 4" xfId="259"/>
    <cellStyle name="Millares 2 10 5" xfId="260"/>
    <cellStyle name="Millares 2 11" xfId="261"/>
    <cellStyle name="Millares 2 11 2" xfId="262"/>
    <cellStyle name="Millares 2 11 2 2" xfId="263"/>
    <cellStyle name="Millares 2 12" xfId="264"/>
    <cellStyle name="Millares 2 12 2" xfId="265"/>
    <cellStyle name="Millares 2 12 2 2" xfId="266"/>
    <cellStyle name="Millares 2 13" xfId="267"/>
    <cellStyle name="Millares 2 13 2" xfId="268"/>
    <cellStyle name="Millares 2 13 2 2" xfId="269"/>
    <cellStyle name="Millares 2 14" xfId="270"/>
    <cellStyle name="Millares 2 14 2" xfId="271"/>
    <cellStyle name="Millares 2 14 2 2" xfId="272"/>
    <cellStyle name="Millares 2 15" xfId="273"/>
    <cellStyle name="Millares 2 15 2" xfId="274"/>
    <cellStyle name="Millares 2 15 2 2" xfId="275"/>
    <cellStyle name="Millares 2 16" xfId="276"/>
    <cellStyle name="Millares 2 16 2" xfId="277"/>
    <cellStyle name="Millares 2 16 2 2" xfId="278"/>
    <cellStyle name="Millares 2 17" xfId="279"/>
    <cellStyle name="Millares 2 17 2" xfId="280"/>
    <cellStyle name="Millares 2 17 2 2" xfId="281"/>
    <cellStyle name="Millares 2 18" xfId="282"/>
    <cellStyle name="Millares 2 18 2" xfId="283"/>
    <cellStyle name="Millares 2 18 2 2" xfId="284"/>
    <cellStyle name="Millares 2 19" xfId="285"/>
    <cellStyle name="Millares 2 19 2" xfId="286"/>
    <cellStyle name="Millares 2 19 2 2" xfId="287"/>
    <cellStyle name="Millares 2 2" xfId="288"/>
    <cellStyle name="Millares 2 2 2" xfId="289"/>
    <cellStyle name="Millares 2 2 2 2" xfId="290"/>
    <cellStyle name="Millares 2 2 2 2 2" xfId="291"/>
    <cellStyle name="Millares 2 2 2 2 2 2" xfId="292"/>
    <cellStyle name="Millares 2 2 2 3" xfId="293"/>
    <cellStyle name="Millares 2 2 2 3 2" xfId="294"/>
    <cellStyle name="Millares 2 2 3" xfId="295"/>
    <cellStyle name="Millares 2 2 3 2" xfId="296"/>
    <cellStyle name="Millares 2 2 3 2 2" xfId="297"/>
    <cellStyle name="Millares 2 2 4" xfId="298"/>
    <cellStyle name="Millares 2 2 4 2" xfId="299"/>
    <cellStyle name="Millares 2 20" xfId="300"/>
    <cellStyle name="Millares 2 20 2" xfId="301"/>
    <cellStyle name="Millares 2 20 2 2" xfId="302"/>
    <cellStyle name="Millares 2 21" xfId="303"/>
    <cellStyle name="Millares 2 21 2" xfId="304"/>
    <cellStyle name="Millares 2 21 2 2" xfId="305"/>
    <cellStyle name="Millares 2 22" xfId="306"/>
    <cellStyle name="Millares 2 22 2" xfId="307"/>
    <cellStyle name="Millares 2 22 2 2" xfId="308"/>
    <cellStyle name="Millares 2 23" xfId="309"/>
    <cellStyle name="Millares 2 23 2" xfId="310"/>
    <cellStyle name="Millares 2 23 2 2" xfId="311"/>
    <cellStyle name="Millares 2 24" xfId="312"/>
    <cellStyle name="Millares 2 24 2" xfId="313"/>
    <cellStyle name="Millares 2 24 2 2" xfId="314"/>
    <cellStyle name="Millares 2 25" xfId="315"/>
    <cellStyle name="Millares 2 25 2" xfId="316"/>
    <cellStyle name="Millares 2 25 2 2" xfId="317"/>
    <cellStyle name="Millares 2 26" xfId="318"/>
    <cellStyle name="Millares 2 26 2" xfId="319"/>
    <cellStyle name="Millares 2 26 2 2" xfId="320"/>
    <cellStyle name="Millares 2 27" xfId="321"/>
    <cellStyle name="Millares 2 27 2" xfId="322"/>
    <cellStyle name="Millares 2 27 2 2" xfId="323"/>
    <cellStyle name="Millares 2 28" xfId="324"/>
    <cellStyle name="Millares 2 28 2" xfId="325"/>
    <cellStyle name="Millares 2 28 2 2" xfId="326"/>
    <cellStyle name="Millares 2 29" xfId="327"/>
    <cellStyle name="Millares 2 3" xfId="328"/>
    <cellStyle name="Millares 2 3 2" xfId="329"/>
    <cellStyle name="Millares 2 3 2 2" xfId="330"/>
    <cellStyle name="Millares 2 3 2 2 2" xfId="331"/>
    <cellStyle name="Millares 2 3 3" xfId="332"/>
    <cellStyle name="Millares 2 3 3 2" xfId="333"/>
    <cellStyle name="Millares 2 4" xfId="334"/>
    <cellStyle name="Millares 2 4 2" xfId="335"/>
    <cellStyle name="Millares 2 4 2 2" xfId="336"/>
    <cellStyle name="Millares 2 5" xfId="337"/>
    <cellStyle name="Millares 2 5 2" xfId="338"/>
    <cellStyle name="Millares 2 5 2 2" xfId="339"/>
    <cellStyle name="Millares 2 6" xfId="340"/>
    <cellStyle name="Millares 2 6 2" xfId="341"/>
    <cellStyle name="Millares 2 6 2 2" xfId="342"/>
    <cellStyle name="Millares 2 7" xfId="343"/>
    <cellStyle name="Millares 2 7 2" xfId="344"/>
    <cellStyle name="Millares 2 7 2 2" xfId="345"/>
    <cellStyle name="Millares 2 8" xfId="346"/>
    <cellStyle name="Millares 2 8 2" xfId="347"/>
    <cellStyle name="Millares 2 8 2 2" xfId="348"/>
    <cellStyle name="Millares 2 9" xfId="349"/>
    <cellStyle name="Millares 2 9 2" xfId="350"/>
    <cellStyle name="Millares 2 9 2 2" xfId="351"/>
    <cellStyle name="Millares 28" xfId="352"/>
    <cellStyle name="Millares 28 2" xfId="353"/>
    <cellStyle name="Millares 28 2 2" xfId="354"/>
    <cellStyle name="Millares 3" xfId="355"/>
    <cellStyle name="Millares 3 10" xfId="356"/>
    <cellStyle name="Millares 3 10 2" xfId="357"/>
    <cellStyle name="Millares 3 10 2 2" xfId="358"/>
    <cellStyle name="Millares 3 11" xfId="359"/>
    <cellStyle name="Millares 3 11 2" xfId="360"/>
    <cellStyle name="Millares 3 11 2 2" xfId="361"/>
    <cellStyle name="Millares 3 12" xfId="362"/>
    <cellStyle name="Millares 3 12 2" xfId="363"/>
    <cellStyle name="Millares 3 12 2 2" xfId="364"/>
    <cellStyle name="Millares 3 13" xfId="365"/>
    <cellStyle name="Millares 3 13 2" xfId="366"/>
    <cellStyle name="Millares 3 13 2 2" xfId="367"/>
    <cellStyle name="Millares 3 14" xfId="368"/>
    <cellStyle name="Millares 3 14 2" xfId="369"/>
    <cellStyle name="Millares 3 14 2 2" xfId="370"/>
    <cellStyle name="Millares 3 15" xfId="371"/>
    <cellStyle name="Millares 3 15 2" xfId="372"/>
    <cellStyle name="Millares 3 15 2 2" xfId="373"/>
    <cellStyle name="Millares 3 16" xfId="374"/>
    <cellStyle name="Millares 3 16 2" xfId="375"/>
    <cellStyle name="Millares 3 16 2 2" xfId="376"/>
    <cellStyle name="Millares 3 17" xfId="377"/>
    <cellStyle name="Millares 3 17 2" xfId="378"/>
    <cellStyle name="Millares 3 17 2 2" xfId="379"/>
    <cellStyle name="Millares 3 18" xfId="380"/>
    <cellStyle name="Millares 3 18 2" xfId="381"/>
    <cellStyle name="Millares 3 18 2 2" xfId="382"/>
    <cellStyle name="Millares 3 19" xfId="383"/>
    <cellStyle name="Millares 3 19 2" xfId="384"/>
    <cellStyle name="Millares 3 19 2 2" xfId="385"/>
    <cellStyle name="Millares 3 2" xfId="386"/>
    <cellStyle name="Millares 3 2 2" xfId="387"/>
    <cellStyle name="Millares 3 2 2 2" xfId="388"/>
    <cellStyle name="Millares 3 2 2 2 2" xfId="389"/>
    <cellStyle name="Millares 3 2 3" xfId="390"/>
    <cellStyle name="Millares 3 2 3 2" xfId="391"/>
    <cellStyle name="Millares 3 20" xfId="392"/>
    <cellStyle name="Millares 3 20 2" xfId="393"/>
    <cellStyle name="Millares 3 21" xfId="394"/>
    <cellStyle name="Millares 3 3" xfId="395"/>
    <cellStyle name="Millares 3 3 2" xfId="396"/>
    <cellStyle name="Millares 3 3 2 2" xfId="397"/>
    <cellStyle name="Millares 3 3 2 2 2" xfId="398"/>
    <cellStyle name="Millares 3 3 3" xfId="399"/>
    <cellStyle name="Millares 3 3 3 2" xfId="400"/>
    <cellStyle name="Millares 3 4" xfId="401"/>
    <cellStyle name="Millares 3 4 2" xfId="402"/>
    <cellStyle name="Millares 3 4 2 2" xfId="403"/>
    <cellStyle name="Millares 3 5" xfId="404"/>
    <cellStyle name="Millares 3 5 2" xfId="405"/>
    <cellStyle name="Millares 3 5 2 2" xfId="406"/>
    <cellStyle name="Millares 3 6" xfId="407"/>
    <cellStyle name="Millares 3 6 2" xfId="408"/>
    <cellStyle name="Millares 3 6 2 2" xfId="409"/>
    <cellStyle name="Millares 3 7" xfId="410"/>
    <cellStyle name="Millares 3 7 2" xfId="411"/>
    <cellStyle name="Millares 3 7 2 2" xfId="412"/>
    <cellStyle name="Millares 3 8" xfId="413"/>
    <cellStyle name="Millares 3 8 2" xfId="414"/>
    <cellStyle name="Millares 3 8 2 2" xfId="415"/>
    <cellStyle name="Millares 3 9" xfId="416"/>
    <cellStyle name="Millares 3 9 2" xfId="417"/>
    <cellStyle name="Millares 3 9 2 2" xfId="418"/>
    <cellStyle name="Millares 4" xfId="419"/>
    <cellStyle name="Millares 4 10" xfId="420"/>
    <cellStyle name="Millares 4 10 2" xfId="421"/>
    <cellStyle name="Millares 4 10 2 2" xfId="422"/>
    <cellStyle name="Millares 4 11" xfId="423"/>
    <cellStyle name="Millares 4 11 2" xfId="424"/>
    <cellStyle name="Millares 4 11 2 2" xfId="425"/>
    <cellStyle name="Millares 4 12" xfId="426"/>
    <cellStyle name="Millares 4 12 2" xfId="427"/>
    <cellStyle name="Millares 4 12 2 2" xfId="428"/>
    <cellStyle name="Millares 4 13" xfId="429"/>
    <cellStyle name="Millares 4 13 2" xfId="430"/>
    <cellStyle name="Millares 4 13 2 2" xfId="431"/>
    <cellStyle name="Millares 4 14" xfId="432"/>
    <cellStyle name="Millares 4 14 2" xfId="433"/>
    <cellStyle name="Millares 4 14 2 2" xfId="434"/>
    <cellStyle name="Millares 4 15" xfId="435"/>
    <cellStyle name="Millares 4 15 2" xfId="436"/>
    <cellStyle name="Millares 4 15 2 2" xfId="437"/>
    <cellStyle name="Millares 4 16" xfId="438"/>
    <cellStyle name="Millares 4 16 2" xfId="439"/>
    <cellStyle name="Millares 4 16 2 2" xfId="440"/>
    <cellStyle name="Millares 4 17" xfId="441"/>
    <cellStyle name="Millares 4 17 2" xfId="442"/>
    <cellStyle name="Millares 4 17 2 2" xfId="443"/>
    <cellStyle name="Millares 4 18" xfId="444"/>
    <cellStyle name="Millares 4 18 2" xfId="445"/>
    <cellStyle name="Millares 4 18 2 2" xfId="446"/>
    <cellStyle name="Millares 4 19" xfId="447"/>
    <cellStyle name="Millares 4 19 2" xfId="448"/>
    <cellStyle name="Millares 4 19 2 2" xfId="449"/>
    <cellStyle name="Millares 4 2" xfId="450"/>
    <cellStyle name="Millares 4 2 2" xfId="451"/>
    <cellStyle name="Millares 4 2 2 2" xfId="452"/>
    <cellStyle name="Millares 4 20" xfId="453"/>
    <cellStyle name="Millares 4 20 2" xfId="454"/>
    <cellStyle name="Millares 4 3" xfId="455"/>
    <cellStyle name="Millares 4 3 2" xfId="456"/>
    <cellStyle name="Millares 4 3 2 2" xfId="457"/>
    <cellStyle name="Millares 4 4" xfId="458"/>
    <cellStyle name="Millares 4 4 2" xfId="459"/>
    <cellStyle name="Millares 4 4 2 2" xfId="460"/>
    <cellStyle name="Millares 4 5" xfId="461"/>
    <cellStyle name="Millares 4 5 2" xfId="462"/>
    <cellStyle name="Millares 4 5 2 2" xfId="463"/>
    <cellStyle name="Millares 4 6" xfId="464"/>
    <cellStyle name="Millares 4 6 2" xfId="465"/>
    <cellStyle name="Millares 4 6 2 2" xfId="466"/>
    <cellStyle name="Millares 4 7" xfId="467"/>
    <cellStyle name="Millares 4 7 2" xfId="468"/>
    <cellStyle name="Millares 4 7 2 2" xfId="469"/>
    <cellStyle name="Millares 4 8" xfId="470"/>
    <cellStyle name="Millares 4 8 2" xfId="471"/>
    <cellStyle name="Millares 4 8 2 2" xfId="472"/>
    <cellStyle name="Millares 4 9" xfId="473"/>
    <cellStyle name="Millares 4 9 2" xfId="474"/>
    <cellStyle name="Millares 4 9 2 2" xfId="475"/>
    <cellStyle name="Millares 5" xfId="476"/>
    <cellStyle name="Millares 5 2" xfId="477"/>
    <cellStyle name="Millares 5 2 2" xfId="478"/>
    <cellStyle name="Millares 5 2 2 2" xfId="479"/>
    <cellStyle name="Millares 5 3" xfId="480"/>
    <cellStyle name="Millares 5 3 2" xfId="481"/>
    <cellStyle name="Millares 5 3 2 2" xfId="482"/>
    <cellStyle name="Millares 5 4" xfId="483"/>
    <cellStyle name="Millares 5 4 2" xfId="484"/>
    <cellStyle name="Millares 5 4 2 2" xfId="485"/>
    <cellStyle name="Millares 5 5" xfId="486"/>
    <cellStyle name="Millares 5 5 2" xfId="487"/>
    <cellStyle name="Millares 5 5 2 2" xfId="488"/>
    <cellStyle name="Millares 5 6" xfId="489"/>
    <cellStyle name="Millares 5 6 2" xfId="490"/>
    <cellStyle name="Millares 5 6 2 2" xfId="491"/>
    <cellStyle name="Millares 5 7" xfId="492"/>
    <cellStyle name="Millares 5 7 2" xfId="493"/>
    <cellStyle name="Millares 6" xfId="494"/>
    <cellStyle name="Millares 6 2" xfId="495"/>
    <cellStyle name="Millares 6 2 2" xfId="496"/>
    <cellStyle name="Millares 7" xfId="497"/>
    <cellStyle name="Millares 7 2" xfId="498"/>
    <cellStyle name="Millares 7 2 2" xfId="499"/>
    <cellStyle name="Millares 8" xfId="500"/>
    <cellStyle name="Millares 8 10" xfId="501"/>
    <cellStyle name="Millares 8 10 2" xfId="502"/>
    <cellStyle name="Millares 8 2" xfId="503"/>
    <cellStyle name="Millares 8 2 2" xfId="504"/>
    <cellStyle name="Millares 8 2 2 2" xfId="505"/>
    <cellStyle name="Millares 8 3" xfId="506"/>
    <cellStyle name="Millares 8 3 2" xfId="507"/>
    <cellStyle name="Millares 8 3 2 2" xfId="508"/>
    <cellStyle name="Millares 8 4" xfId="509"/>
    <cellStyle name="Millares 8 4 2" xfId="510"/>
    <cellStyle name="Millares 8 4 2 2" xfId="511"/>
    <cellStyle name="Millares 8 5" xfId="512"/>
    <cellStyle name="Millares 8 5 2" xfId="513"/>
    <cellStyle name="Millares 8 5 2 2" xfId="514"/>
    <cellStyle name="Millares 8 6" xfId="515"/>
    <cellStyle name="Millares 8 6 2" xfId="516"/>
    <cellStyle name="Millares 8 6 2 2" xfId="517"/>
    <cellStyle name="Millares 8 7" xfId="518"/>
    <cellStyle name="Millares 8 7 2" xfId="519"/>
    <cellStyle name="Millares 8 7 2 2" xfId="520"/>
    <cellStyle name="Millares 8 8" xfId="521"/>
    <cellStyle name="Millares 8 8 2" xfId="522"/>
    <cellStyle name="Millares 8 8 2 2" xfId="523"/>
    <cellStyle name="Millares 8 9" xfId="524"/>
    <cellStyle name="Millares 8 9 2" xfId="525"/>
    <cellStyle name="Millares 8 9 2 2" xfId="526"/>
    <cellStyle name="Millares 9" xfId="527"/>
    <cellStyle name="Millares 9 2" xfId="528"/>
    <cellStyle name="Millares 9 2 2" xfId="529"/>
    <cellStyle name="Currency" xfId="530"/>
    <cellStyle name="Currency [0]" xfId="531"/>
    <cellStyle name="Moneda 2 2" xfId="532"/>
    <cellStyle name="Moneda 2 2 2" xfId="533"/>
    <cellStyle name="Moneda 2 2 2 2" xfId="534"/>
    <cellStyle name="Moneda 3 2" xfId="535"/>
    <cellStyle name="Moneda 3 2 2" xfId="536"/>
    <cellStyle name="Moneda 3 2 2 2" xfId="537"/>
    <cellStyle name="Neutral" xfId="538"/>
    <cellStyle name="Normal 10" xfId="539"/>
    <cellStyle name="Normal 10 2" xfId="540"/>
    <cellStyle name="Normal 10 2 2" xfId="541"/>
    <cellStyle name="Normal 10 3" xfId="542"/>
    <cellStyle name="Normal 2" xfId="543"/>
    <cellStyle name="Normal 2 2" xfId="544"/>
    <cellStyle name="Normal 2 2 2" xfId="545"/>
    <cellStyle name="Normal 2 2 2 2" xfId="546"/>
    <cellStyle name="Normal 2 2 2 2 2" xfId="547"/>
    <cellStyle name="Normal 2 2 2 3" xfId="548"/>
    <cellStyle name="Normal 2 2 2 4" xfId="549"/>
    <cellStyle name="Normal 2 2 3" xfId="550"/>
    <cellStyle name="Normal 2 2 3 2" xfId="551"/>
    <cellStyle name="Normal 2 2 3 2 2" xfId="552"/>
    <cellStyle name="Normal 2 2 3 2 2 2" xfId="553"/>
    <cellStyle name="Normal 2 2 3 3" xfId="554"/>
    <cellStyle name="Normal 2 2 3 3 2" xfId="555"/>
    <cellStyle name="Normal 2 2 4" xfId="556"/>
    <cellStyle name="Normal 2 2 4 2" xfId="557"/>
    <cellStyle name="Normal 2 2 4 2 2" xfId="558"/>
    <cellStyle name="Normal 2 2 5" xfId="559"/>
    <cellStyle name="Normal 2 2 5 2" xfId="560"/>
    <cellStyle name="Normal 2 2 5 2 2" xfId="561"/>
    <cellStyle name="Normal 2 2 6" xfId="562"/>
    <cellStyle name="Normal 2 2 6 2" xfId="563"/>
    <cellStyle name="Normal 2 2 7" xfId="564"/>
    <cellStyle name="Normal 2 2_ESTRUCTURA" xfId="565"/>
    <cellStyle name="Normal 2 3" xfId="566"/>
    <cellStyle name="Normal 2 3 2" xfId="567"/>
    <cellStyle name="Normal 2 3 2 2" xfId="568"/>
    <cellStyle name="Normal 2 3 2 2 2" xfId="569"/>
    <cellStyle name="Normal 2 3 3" xfId="570"/>
    <cellStyle name="Normal 2 3 3 2" xfId="571"/>
    <cellStyle name="Normal 2 4" xfId="572"/>
    <cellStyle name="Normal 2 4 2" xfId="573"/>
    <cellStyle name="Normal 2 4 2 2" xfId="574"/>
    <cellStyle name="Normal 2 4 2 2 2" xfId="575"/>
    <cellStyle name="Normal 2 4 3" xfId="576"/>
    <cellStyle name="Normal 2 4 3 2" xfId="577"/>
    <cellStyle name="Normal 2 4 4" xfId="578"/>
    <cellStyle name="Normal 2 4 5" xfId="579"/>
    <cellStyle name="Normal 2 5" xfId="580"/>
    <cellStyle name="Normal 2 5 2" xfId="581"/>
    <cellStyle name="Normal 2 5 2 2" xfId="582"/>
    <cellStyle name="Normal 2 6" xfId="583"/>
    <cellStyle name="Normal 2 6 2" xfId="584"/>
    <cellStyle name="Normal 2 7" xfId="585"/>
    <cellStyle name="Normal 2_Formularios POA 2010 GEO10-08" xfId="586"/>
    <cellStyle name="Normal 3" xfId="587"/>
    <cellStyle name="Normal 3 2" xfId="588"/>
    <cellStyle name="Normal 3 2 2" xfId="589"/>
    <cellStyle name="Normal 3 2 2 2" xfId="590"/>
    <cellStyle name="Normal 3 2 3" xfId="591"/>
    <cellStyle name="Normal 3 3" xfId="592"/>
    <cellStyle name="Normal 3 3 2" xfId="593"/>
    <cellStyle name="Normal 3 3 2 2" xfId="594"/>
    <cellStyle name="Normal 3 4" xfId="595"/>
    <cellStyle name="Normal 3 4 2" xfId="596"/>
    <cellStyle name="Normal 3 4 2 2" xfId="597"/>
    <cellStyle name="Normal 3 5" xfId="598"/>
    <cellStyle name="Normal 3 5 2" xfId="599"/>
    <cellStyle name="Normal 3 5 2 2" xfId="600"/>
    <cellStyle name="Normal 3 6" xfId="601"/>
    <cellStyle name="Normal 3 6 2" xfId="602"/>
    <cellStyle name="Normal 3 6 2 2" xfId="603"/>
    <cellStyle name="Normal 3 7" xfId="604"/>
    <cellStyle name="Normal 3 7 2" xfId="605"/>
    <cellStyle name="Normal 3 7 2 2" xfId="606"/>
    <cellStyle name="Normal 3 8" xfId="607"/>
    <cellStyle name="Normal 3 8 2" xfId="608"/>
    <cellStyle name="Normal 3 8 2 2" xfId="609"/>
    <cellStyle name="Normal 3 9" xfId="610"/>
    <cellStyle name="Normal 4" xfId="611"/>
    <cellStyle name="Normal 4 2" xfId="612"/>
    <cellStyle name="Normal 4 2 2" xfId="613"/>
    <cellStyle name="Normal 4 2 2 2" xfId="614"/>
    <cellStyle name="Normal 4 2 2 2 2" xfId="615"/>
    <cellStyle name="Normal 4 2 3" xfId="616"/>
    <cellStyle name="Normal 4 2 3 2" xfId="617"/>
    <cellStyle name="Normal 4 3" xfId="618"/>
    <cellStyle name="Normal 4 3 2" xfId="619"/>
    <cellStyle name="Normal 4 3 2 2" xfId="620"/>
    <cellStyle name="Normal 4 4" xfId="621"/>
    <cellStyle name="Normal 4 4 2" xfId="622"/>
    <cellStyle name="Normal 4 4 2 2" xfId="623"/>
    <cellStyle name="Normal 4 5" xfId="624"/>
    <cellStyle name="Normal 4 5 2" xfId="625"/>
    <cellStyle name="Normal 4 5 2 2" xfId="626"/>
    <cellStyle name="Normal 4 6" xfId="627"/>
    <cellStyle name="Normal 4 6 2" xfId="628"/>
    <cellStyle name="Normal 4_Seguimiento_POA_2008_mar31_Comunicaciones(1)" xfId="629"/>
    <cellStyle name="Normal 5" xfId="630"/>
    <cellStyle name="Normal 5 2" xfId="631"/>
    <cellStyle name="Normal 5 2 2" xfId="632"/>
    <cellStyle name="Normal 6" xfId="633"/>
    <cellStyle name="Normal 6 2" xfId="634"/>
    <cellStyle name="Normal 6 2 2" xfId="635"/>
    <cellStyle name="Normal 6 3" xfId="636"/>
    <cellStyle name="Normal 6 3 2" xfId="637"/>
    <cellStyle name="Normal 6 3 2 2" xfId="638"/>
    <cellStyle name="Normal 6 3 3" xfId="639"/>
    <cellStyle name="Normal 6 3 4" xfId="640"/>
    <cellStyle name="Normal 7" xfId="641"/>
    <cellStyle name="Normal 7 10" xfId="642"/>
    <cellStyle name="Normal 7 10 2" xfId="643"/>
    <cellStyle name="Normal 7 2" xfId="644"/>
    <cellStyle name="Normal 7 2 2" xfId="645"/>
    <cellStyle name="Normal 7 2 2 2" xfId="646"/>
    <cellStyle name="Normal 7 2 3" xfId="647"/>
    <cellStyle name="Normal 7 3" xfId="648"/>
    <cellStyle name="Normal 7 3 2" xfId="649"/>
    <cellStyle name="Normal 7 3 2 2" xfId="650"/>
    <cellStyle name="Normal 7 4" xfId="651"/>
    <cellStyle name="Normal 7 4 2" xfId="652"/>
    <cellStyle name="Normal 7 4 2 2" xfId="653"/>
    <cellStyle name="Normal 7 5" xfId="654"/>
    <cellStyle name="Normal 7 5 2" xfId="655"/>
    <cellStyle name="Normal 7 5 2 2" xfId="656"/>
    <cellStyle name="Normal 7 6" xfId="657"/>
    <cellStyle name="Normal 7 6 2" xfId="658"/>
    <cellStyle name="Normal 7 6 2 2" xfId="659"/>
    <cellStyle name="Normal 7 7" xfId="660"/>
    <cellStyle name="Normal 7 7 2" xfId="661"/>
    <cellStyle name="Normal 7 7 2 2" xfId="662"/>
    <cellStyle name="Normal 7 8" xfId="663"/>
    <cellStyle name="Normal 7 8 2" xfId="664"/>
    <cellStyle name="Normal 7 8 2 2" xfId="665"/>
    <cellStyle name="Normal 7 9" xfId="666"/>
    <cellStyle name="Normal 7 9 2" xfId="667"/>
    <cellStyle name="Normal 7 9 2 2" xfId="668"/>
    <cellStyle name="Normal 8" xfId="669"/>
    <cellStyle name="Normal 8 10" xfId="670"/>
    <cellStyle name="Normal 8 10 2" xfId="671"/>
    <cellStyle name="Normal 8 2" xfId="672"/>
    <cellStyle name="Normal 8 2 2" xfId="673"/>
    <cellStyle name="Normal 8 2 2 2" xfId="674"/>
    <cellStyle name="Normal 8 3" xfId="675"/>
    <cellStyle name="Normal 8 3 2" xfId="676"/>
    <cellStyle name="Normal 8 3 2 2" xfId="677"/>
    <cellStyle name="Normal 8 4" xfId="678"/>
    <cellStyle name="Normal 8 4 2" xfId="679"/>
    <cellStyle name="Normal 8 4 2 2" xfId="680"/>
    <cellStyle name="Normal 8 5" xfId="681"/>
    <cellStyle name="Normal 8 5 2" xfId="682"/>
    <cellStyle name="Normal 8 5 2 2" xfId="683"/>
    <cellStyle name="Normal 8 6" xfId="684"/>
    <cellStyle name="Normal 8 6 2" xfId="685"/>
    <cellStyle name="Normal 8 6 2 2" xfId="686"/>
    <cellStyle name="Normal 8 7" xfId="687"/>
    <cellStyle name="Normal 8 7 2" xfId="688"/>
    <cellStyle name="Normal 8 7 2 2" xfId="689"/>
    <cellStyle name="Normal 8 8" xfId="690"/>
    <cellStyle name="Normal 8 8 2" xfId="691"/>
    <cellStyle name="Normal 8 8 2 2" xfId="692"/>
    <cellStyle name="Normal 8 9" xfId="693"/>
    <cellStyle name="Normal 8 9 2" xfId="694"/>
    <cellStyle name="Normal 8 9 2 2" xfId="695"/>
    <cellStyle name="Notas" xfId="696"/>
    <cellStyle name="Notas 10" xfId="697"/>
    <cellStyle name="Notas 10 2" xfId="698"/>
    <cellStyle name="Notas 10 2 2" xfId="699"/>
    <cellStyle name="Notas 11" xfId="700"/>
    <cellStyle name="Notas 11 2" xfId="701"/>
    <cellStyle name="Notas 11 2 2" xfId="702"/>
    <cellStyle name="Notas 12" xfId="703"/>
    <cellStyle name="Notas 12 2" xfId="704"/>
    <cellStyle name="Notas 12 2 2" xfId="705"/>
    <cellStyle name="Notas 13" xfId="706"/>
    <cellStyle name="Notas 13 2" xfId="707"/>
    <cellStyle name="Notas 13 2 2" xfId="708"/>
    <cellStyle name="Notas 14" xfId="709"/>
    <cellStyle name="Notas 14 2" xfId="710"/>
    <cellStyle name="Notas 14 2 2" xfId="711"/>
    <cellStyle name="Notas 2" xfId="712"/>
    <cellStyle name="Notas 2 10" xfId="713"/>
    <cellStyle name="Notas 2 10 2" xfId="714"/>
    <cellStyle name="Notas 2 2" xfId="715"/>
    <cellStyle name="Notas 2 2 2" xfId="716"/>
    <cellStyle name="Notas 2 2 2 2" xfId="717"/>
    <cellStyle name="Notas 2 3" xfId="718"/>
    <cellStyle name="Notas 2 3 2" xfId="719"/>
    <cellStyle name="Notas 2 3 2 2" xfId="720"/>
    <cellStyle name="Notas 2 4" xfId="721"/>
    <cellStyle name="Notas 2 4 2" xfId="722"/>
    <cellStyle name="Notas 2 4 2 2" xfId="723"/>
    <cellStyle name="Notas 2 5" xfId="724"/>
    <cellStyle name="Notas 2 5 2" xfId="725"/>
    <cellStyle name="Notas 2 5 2 2" xfId="726"/>
    <cellStyle name="Notas 2 6" xfId="727"/>
    <cellStyle name="Notas 2 6 2" xfId="728"/>
    <cellStyle name="Notas 2 6 2 2" xfId="729"/>
    <cellStyle name="Notas 2 7" xfId="730"/>
    <cellStyle name="Notas 2 7 2" xfId="731"/>
    <cellStyle name="Notas 2 7 2 2" xfId="732"/>
    <cellStyle name="Notas 2 8" xfId="733"/>
    <cellStyle name="Notas 2 8 2" xfId="734"/>
    <cellStyle name="Notas 2 8 2 2" xfId="735"/>
    <cellStyle name="Notas 2 9" xfId="736"/>
    <cellStyle name="Notas 2 9 2" xfId="737"/>
    <cellStyle name="Notas 2 9 2 2" xfId="738"/>
    <cellStyle name="Notas 3" xfId="739"/>
    <cellStyle name="Notas 3 10" xfId="740"/>
    <cellStyle name="Notas 3 10 2" xfId="741"/>
    <cellStyle name="Notas 3 2" xfId="742"/>
    <cellStyle name="Notas 3 2 2" xfId="743"/>
    <cellStyle name="Notas 3 2 2 2" xfId="744"/>
    <cellStyle name="Notas 3 3" xfId="745"/>
    <cellStyle name="Notas 3 3 2" xfId="746"/>
    <cellStyle name="Notas 3 3 2 2" xfId="747"/>
    <cellStyle name="Notas 3 4" xfId="748"/>
    <cellStyle name="Notas 3 4 2" xfId="749"/>
    <cellStyle name="Notas 3 4 2 2" xfId="750"/>
    <cellStyle name="Notas 3 5" xfId="751"/>
    <cellStyle name="Notas 3 5 2" xfId="752"/>
    <cellStyle name="Notas 3 5 2 2" xfId="753"/>
    <cellStyle name="Notas 3 6" xfId="754"/>
    <cellStyle name="Notas 3 6 2" xfId="755"/>
    <cellStyle name="Notas 3 6 2 2" xfId="756"/>
    <cellStyle name="Notas 3 7" xfId="757"/>
    <cellStyle name="Notas 3 7 2" xfId="758"/>
    <cellStyle name="Notas 3 7 2 2" xfId="759"/>
    <cellStyle name="Notas 3 8" xfId="760"/>
    <cellStyle name="Notas 3 8 2" xfId="761"/>
    <cellStyle name="Notas 3 8 2 2" xfId="762"/>
    <cellStyle name="Notas 3 9" xfId="763"/>
    <cellStyle name="Notas 3 9 2" xfId="764"/>
    <cellStyle name="Notas 3 9 2 2" xfId="765"/>
    <cellStyle name="Notas 4" xfId="766"/>
    <cellStyle name="Notas 4 10" xfId="767"/>
    <cellStyle name="Notas 4 10 2" xfId="768"/>
    <cellStyle name="Notas 4 2" xfId="769"/>
    <cellStyle name="Notas 4 2 2" xfId="770"/>
    <cellStyle name="Notas 4 2 2 2" xfId="771"/>
    <cellStyle name="Notas 4 3" xfId="772"/>
    <cellStyle name="Notas 4 3 2" xfId="773"/>
    <cellStyle name="Notas 4 3 2 2" xfId="774"/>
    <cellStyle name="Notas 4 4" xfId="775"/>
    <cellStyle name="Notas 4 4 2" xfId="776"/>
    <cellStyle name="Notas 4 4 2 2" xfId="777"/>
    <cellStyle name="Notas 4 5" xfId="778"/>
    <cellStyle name="Notas 4 5 2" xfId="779"/>
    <cellStyle name="Notas 4 5 2 2" xfId="780"/>
    <cellStyle name="Notas 4 6" xfId="781"/>
    <cellStyle name="Notas 4 6 2" xfId="782"/>
    <cellStyle name="Notas 4 6 2 2" xfId="783"/>
    <cellStyle name="Notas 4 7" xfId="784"/>
    <cellStyle name="Notas 4 7 2" xfId="785"/>
    <cellStyle name="Notas 4 7 2 2" xfId="786"/>
    <cellStyle name="Notas 4 8" xfId="787"/>
    <cellStyle name="Notas 4 8 2" xfId="788"/>
    <cellStyle name="Notas 4 8 2 2" xfId="789"/>
    <cellStyle name="Notas 4 9" xfId="790"/>
    <cellStyle name="Notas 4 9 2" xfId="791"/>
    <cellStyle name="Notas 4 9 2 2" xfId="792"/>
    <cellStyle name="Notas 5" xfId="793"/>
    <cellStyle name="Notas 5 2" xfId="794"/>
    <cellStyle name="Notas 5 2 2" xfId="795"/>
    <cellStyle name="Notas 6" xfId="796"/>
    <cellStyle name="Notas 6 2" xfId="797"/>
    <cellStyle name="Notas 6 2 2" xfId="798"/>
    <cellStyle name="Notas 7" xfId="799"/>
    <cellStyle name="Notas 7 2" xfId="800"/>
    <cellStyle name="Notas 7 2 2" xfId="801"/>
    <cellStyle name="Notas 8" xfId="802"/>
    <cellStyle name="Notas 8 2" xfId="803"/>
    <cellStyle name="Notas 8 2 2" xfId="804"/>
    <cellStyle name="Notas 9" xfId="805"/>
    <cellStyle name="Notas 9 2" xfId="806"/>
    <cellStyle name="Notas 9 2 2" xfId="807"/>
    <cellStyle name="Percent" xfId="808"/>
    <cellStyle name="Porcentual 10" xfId="809"/>
    <cellStyle name="Porcentual 10 2" xfId="810"/>
    <cellStyle name="Porcentual 10 2 2" xfId="811"/>
    <cellStyle name="Porcentual 19" xfId="812"/>
    <cellStyle name="Porcentual 19 2" xfId="813"/>
    <cellStyle name="Porcentual 19 2 2" xfId="814"/>
    <cellStyle name="Porcentual 2" xfId="815"/>
    <cellStyle name="Porcentual 2 10" xfId="816"/>
    <cellStyle name="Porcentual 2 10 2" xfId="817"/>
    <cellStyle name="Porcentual 2 10 2 2" xfId="818"/>
    <cellStyle name="Porcentual 2 11" xfId="819"/>
    <cellStyle name="Porcentual 2 11 2" xfId="820"/>
    <cellStyle name="Porcentual 2 11 2 2" xfId="821"/>
    <cellStyle name="Porcentual 2 12" xfId="822"/>
    <cellStyle name="Porcentual 2 12 2" xfId="823"/>
    <cellStyle name="Porcentual 2 12 2 2" xfId="824"/>
    <cellStyle name="Porcentual 2 13" xfId="825"/>
    <cellStyle name="Porcentual 2 13 2" xfId="826"/>
    <cellStyle name="Porcentual 2 13 2 2" xfId="827"/>
    <cellStyle name="Porcentual 2 2" xfId="828"/>
    <cellStyle name="Porcentual 2 2 2" xfId="829"/>
    <cellStyle name="Porcentual 2 2 2 2" xfId="830"/>
    <cellStyle name="Porcentual 2 3" xfId="831"/>
    <cellStyle name="Porcentual 2 3 2" xfId="832"/>
    <cellStyle name="Porcentual 2 3 2 2" xfId="833"/>
    <cellStyle name="Porcentual 2 4" xfId="834"/>
    <cellStyle name="Porcentual 2 4 2" xfId="835"/>
    <cellStyle name="Porcentual 2 4 2 2" xfId="836"/>
    <cellStyle name="Porcentual 2 5" xfId="837"/>
    <cellStyle name="Porcentual 2 5 2" xfId="838"/>
    <cellStyle name="Porcentual 2 5 2 2" xfId="839"/>
    <cellStyle name="Porcentual 2 6" xfId="840"/>
    <cellStyle name="Porcentual 2 6 2" xfId="841"/>
    <cellStyle name="Porcentual 2 6 2 2" xfId="842"/>
    <cellStyle name="Porcentual 2 7" xfId="843"/>
    <cellStyle name="Porcentual 2 7 2" xfId="844"/>
    <cellStyle name="Porcentual 2 7 2 2" xfId="845"/>
    <cellStyle name="Porcentual 2 8" xfId="846"/>
    <cellStyle name="Porcentual 2 8 2" xfId="847"/>
    <cellStyle name="Porcentual 2 8 2 2" xfId="848"/>
    <cellStyle name="Porcentual 2 9" xfId="849"/>
    <cellStyle name="Porcentual 2 9 2" xfId="850"/>
    <cellStyle name="Porcentual 2 9 2 2" xfId="851"/>
    <cellStyle name="Salida" xfId="852"/>
    <cellStyle name="Texto de advertencia" xfId="853"/>
    <cellStyle name="Texto explicativo" xfId="854"/>
    <cellStyle name="Título" xfId="855"/>
    <cellStyle name="Título 1" xfId="856"/>
    <cellStyle name="Título 2" xfId="857"/>
    <cellStyle name="Título 3" xfId="858"/>
    <cellStyle name="Total" xfId="8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1</xdr:row>
      <xdr:rowOff>57150</xdr:rowOff>
    </xdr:from>
    <xdr:to>
      <xdr:col>2</xdr:col>
      <xdr:colOff>1628775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390525"/>
          <a:ext cx="990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</xdr:row>
      <xdr:rowOff>95250</xdr:rowOff>
    </xdr:from>
    <xdr:to>
      <xdr:col>0</xdr:col>
      <xdr:colOff>1695450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81000"/>
          <a:ext cx="942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ramos\CONFIG~1\Temp\ARC46\Plan%20Operativo%202010%20-%20Consolidado%20por%20proyec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lan%20de%20compras\2012\Copia%20de%20Detalle%20de%20adquisici&#243;n%20de%20bienes%20y%20servicios%20-%20Funcionamiento%20v.%208-f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40375"/>
      <sheetName val="Portada "/>
      <sheetName val="Estructura"/>
      <sheetName val="Consolidado Funcionamiento"/>
      <sheetName val="Consolidado Inversión"/>
      <sheetName val="Imputación"/>
      <sheetName val="DIR09-01- Recursos"/>
      <sheetName val="DIR09-01 - Comisiones  "/>
      <sheetName val="DIR09-01 - Caja Menor "/>
      <sheetName val="DIR09-02 - Recursos"/>
      <sheetName val="DIR09-02 - Comisiones"/>
      <sheetName val="DIR09-21 - Recursos"/>
      <sheetName val="DIR09-21 - Comisiones"/>
      <sheetName val="SGI09-01 - Recursos"/>
      <sheetName val="SGI09-01 - Comisiones"/>
      <sheetName val="COM09-01 -Recursos "/>
      <sheetName val="COM09-01 - Comisiones "/>
      <sheetName val="JUR09-01 - Recursos"/>
      <sheetName val="JUR09-01 - Comisiones"/>
      <sheetName val="JUR09-01-Caja Menor"/>
      <sheetName val="OCI09-01- Recursos"/>
      <sheetName val="OCI09-01-Comisiones"/>
      <sheetName val="PRO09-01 - Recursos"/>
      <sheetName val="PRO09-01 -comisiones"/>
      <sheetName val="EVE09-01- Recursos"/>
      <sheetName val="GEO09-01 - Recursos"/>
      <sheetName val="GEO09-01 - Comisiones"/>
      <sheetName val="GEO09-02 - Recursos"/>
      <sheetName val="GEO09-02 - Comisiones"/>
      <sheetName val="GEO09-03 - Recursos"/>
      <sheetName val="GEO09-03 - Comisiones"/>
      <sheetName val="GEO09-03 - Caja Menor"/>
      <sheetName val="GEO09-04 - Recursos"/>
      <sheetName val="GEO09-04 - Comisiones"/>
      <sheetName val="GEO09-05 - Recursos"/>
      <sheetName val="GEO09-05 - Comisiones"/>
      <sheetName val="GEO09-06 - Recursos"/>
      <sheetName val="GEO09-06 - Comisiones"/>
      <sheetName val="GEO09-06 - Caja Menor"/>
      <sheetName val="GEO09-07 - Recursos"/>
      <sheetName val="GEO09-07 - Comisiones"/>
      <sheetName val="GEO09-08 - Recursos"/>
      <sheetName val="GEO09-08 - Comisiones"/>
      <sheetName val="GEO09-09 - Recursos"/>
      <sheetName val="GEO09-09 - Comisiones"/>
      <sheetName val="GEO09-10 - Recursos"/>
      <sheetName val="GEO09-10 - Comisiones"/>
      <sheetName val="SUB09-21 - Recursos"/>
      <sheetName val="SUB09-21 - Comisiones"/>
      <sheetName val="SUB09-22 - Recursos "/>
      <sheetName val="SUB09-22 - Comisiones"/>
      <sheetName val="SUB09-23 - Recursos"/>
      <sheetName val="SUB09-23 - Comisiones"/>
      <sheetName val="SUB09-24 - Recursos"/>
      <sheetName val="SUB09-24 - Comisiones"/>
      <sheetName val="SUB09-25 - Recursos"/>
      <sheetName val="SUB09-25 - Comisiones"/>
      <sheetName val="SUB09-26 - Recursos"/>
      <sheetName val="SUB09-26-Comisiones"/>
      <sheetName val="SUB10-27 - Recursos"/>
      <sheetName val="SUB10-27 - Comisiones"/>
      <sheetName val="AME09-41 - Recursos"/>
      <sheetName val="AME09-41 - Comisiones"/>
      <sheetName val="AME09-42 - Recursos"/>
      <sheetName val="AME09-42 - Comisiones"/>
      <sheetName val="AME09-42 - Caja Menor"/>
      <sheetName val="AME09-43 - Recursos"/>
      <sheetName val="AME09-43 - Comisiones"/>
      <sheetName val="AME09-44 -  Recursos"/>
      <sheetName val="LAB09-71 -Recursos"/>
      <sheetName val="LAB09-71 - Comisiones"/>
      <sheetName val="LAB09-71 - Caja Menor"/>
      <sheetName val="LAB09-72 - Recursos"/>
      <sheetName val="LAB09-72 - Comisiones"/>
      <sheetName val="LAB09-72 - Caja Menor"/>
      <sheetName val="LAB09-73 - Recursos"/>
      <sheetName val="LAB09-73 - Comisiones"/>
      <sheetName val="LAB09-73 - Caja Menor"/>
      <sheetName val="NUC09-01 - Recursos"/>
      <sheetName val="SGI09-61 - Recursos"/>
      <sheetName val="SIG09-61 - Comisiones"/>
      <sheetName val="EVE10-02 - Recursos"/>
      <sheetName val="EVE10-02 - Comisiones"/>
      <sheetName val="MIN09-00 - Recursos"/>
      <sheetName val="MIN09-00 - Caja Menor"/>
      <sheetName val="MIN09-01 - Recursos"/>
      <sheetName val="MIN09-01 - Comisiones"/>
      <sheetName val="MIN09-02 - Recursos"/>
      <sheetName val="MIN09-02 - Comisiones"/>
      <sheetName val="MIN09-03 - Recursos"/>
      <sheetName val="MIN09-03 - Comisiones"/>
      <sheetName val="MIN09-04 - Recursos"/>
      <sheetName val="MIN09-04 - Comisiones"/>
      <sheetName val="MIN09-51 - Recursos"/>
      <sheetName val="MIN09-51 - Comisiones"/>
      <sheetName val="MIN09-51 - Caja Menor"/>
      <sheetName val="MIN09-52 - Recursos"/>
      <sheetName val="MIN09-52 - Comisiones"/>
      <sheetName val="MIN09-53 - Recursos"/>
      <sheetName val="FOM09-01 - Recursos"/>
      <sheetName val="FOM09-01 - Comisiones"/>
      <sheetName val="TEC09-01 - Recursos"/>
      <sheetName val="TEC09-01 - Comisiones"/>
      <sheetName val="TEC09-02 - Recursos"/>
      <sheetName val="TEC09-03 - Recursos"/>
      <sheetName val="TEC09-04 - Recursos"/>
      <sheetName val="SEG09-00 - Recursos"/>
      <sheetName val="SEG09-00 - Comisiones"/>
      <sheetName val="SGA09-01 - Recursos"/>
      <sheetName val="SGA09-01 - Comisiones"/>
      <sheetName val="FIN09-02 - Recursos"/>
      <sheetName val="FIN09-02 - Comisiones"/>
      <sheetName val="FIN09-03 - Recursos"/>
      <sheetName val="FIN09-09 - Comisiones"/>
      <sheetName val="FIS09-01 - Recursos"/>
      <sheetName val="FIS09-02 Recursos"/>
      <sheetName val="FIS09-02-Comisiones"/>
      <sheetName val="FIS09-02 - Caja Menor"/>
      <sheetName val="FIS09-03 - Recursos"/>
      <sheetName val="FIS09-03 - Comisiones"/>
      <sheetName val="FIS09-03 - Caja Menor"/>
      <sheetName val="GTH09-01 - Recursos"/>
      <sheetName val="GTH09-01 - Comisiones"/>
      <sheetName val="GTH09-02 -  Recursos"/>
      <sheetName val="GTH09-03 - Recursos"/>
      <sheetName val="GTH09-04 - Recursos"/>
      <sheetName val="GTH09-04 - Comisiones"/>
      <sheetName val="GTH09-05 - Recursos"/>
      <sheetName val="DOC09-01 - Recursos"/>
      <sheetName val="DOC09-01 - Comisiones"/>
      <sheetName val="CID09-01 - Recursos"/>
      <sheetName val="CID09-01 - Comisiones"/>
      <sheetName val="CLI09-01 - Recursos"/>
      <sheetName val="CLI09-01 Comision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onsolidado"/>
      <sheetName val="Honorarios"/>
      <sheetName val="Personal de Contrato"/>
      <sheetName val="Jornales"/>
      <sheetName val="Compra de equipos"/>
      <sheetName val="Enseres y equipos de oficina "/>
      <sheetName val="Materiales y suministros "/>
      <sheetName val="Viaticos"/>
      <sheetName val="Tiquetes"/>
      <sheetName val="Taxis"/>
      <sheetName val="Viaticos y gastos de viaje"/>
      <sheetName val="Transporte"/>
      <sheetName val="Mantenimiento "/>
      <sheetName val="Impresos y publicaciones"/>
      <sheetName val="Arrendamientos "/>
      <sheetName val="Comunicaciones y transporte"/>
      <sheetName val="Capacitación "/>
      <sheetName val="Servicio publicos "/>
      <sheetName val="Seguros"/>
      <sheetName val="Gastos financieros "/>
      <sheetName val="Impuestos"/>
      <sheetName val="Gastos Judiciales"/>
    </sheetNames>
    <sheetDataSet>
      <sheetData sheetId="2">
        <row r="29">
          <cell r="F29">
            <v>3805687990.4375286</v>
          </cell>
        </row>
      </sheetData>
      <sheetData sheetId="3">
        <row r="336">
          <cell r="K336">
            <v>4139951270.5966625</v>
          </cell>
        </row>
      </sheetData>
      <sheetData sheetId="4">
        <row r="13">
          <cell r="F13">
            <v>478287738.84</v>
          </cell>
        </row>
      </sheetData>
      <sheetData sheetId="5">
        <row r="32">
          <cell r="H32">
            <v>691715840</v>
          </cell>
        </row>
      </sheetData>
      <sheetData sheetId="6">
        <row r="23">
          <cell r="H23">
            <v>659350639.98</v>
          </cell>
        </row>
      </sheetData>
      <sheetData sheetId="7">
        <row r="36">
          <cell r="H36">
            <v>2377615490.2744</v>
          </cell>
        </row>
      </sheetData>
      <sheetData sheetId="11">
        <row r="77">
          <cell r="C77">
            <v>5943440492.456681</v>
          </cell>
        </row>
      </sheetData>
      <sheetData sheetId="13">
        <row r="54">
          <cell r="F54">
            <v>6043033774.772</v>
          </cell>
        </row>
      </sheetData>
      <sheetData sheetId="14">
        <row r="24">
          <cell r="F24">
            <v>505413948.284</v>
          </cell>
        </row>
      </sheetData>
      <sheetData sheetId="15">
        <row r="10">
          <cell r="F10">
            <v>252676314.544</v>
          </cell>
        </row>
      </sheetData>
      <sheetData sheetId="16">
        <row r="13">
          <cell r="F13">
            <v>1275381200</v>
          </cell>
        </row>
      </sheetData>
      <sheetData sheetId="17">
        <row r="14">
          <cell r="G14">
            <v>734928000</v>
          </cell>
        </row>
      </sheetData>
      <sheetData sheetId="18">
        <row r="11">
          <cell r="F11">
            <v>1101011299.2</v>
          </cell>
        </row>
      </sheetData>
      <sheetData sheetId="19">
        <row r="6">
          <cell r="F6">
            <v>605412000</v>
          </cell>
        </row>
      </sheetData>
      <sheetData sheetId="20">
        <row r="7">
          <cell r="E7">
            <v>1757000</v>
          </cell>
        </row>
      </sheetData>
      <sheetData sheetId="21">
        <row r="6">
          <cell r="C6">
            <v>82800000</v>
          </cell>
        </row>
      </sheetData>
      <sheetData sheetId="22">
        <row r="3">
          <cell r="F3">
            <v>4016000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9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0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1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2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4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A1">
      <selection activeCell="A13" sqref="A13:E13"/>
    </sheetView>
  </sheetViews>
  <sheetFormatPr defaultColWidth="0" defaultRowHeight="12.75" customHeight="1" zeroHeight="1"/>
  <cols>
    <col min="1" max="1" width="11.421875" style="600" customWidth="1"/>
    <col min="2" max="2" width="24.28125" style="600" customWidth="1"/>
    <col min="3" max="3" width="31.140625" style="600" customWidth="1"/>
    <col min="4" max="4" width="28.57421875" style="600" customWidth="1"/>
    <col min="5" max="5" width="11.421875" style="600" customWidth="1"/>
    <col min="6" max="16384" width="0" style="600" hidden="1" customWidth="1"/>
  </cols>
  <sheetData>
    <row r="1" spans="1:5" ht="26.25">
      <c r="A1" s="791" t="s">
        <v>776</v>
      </c>
      <c r="B1" s="791"/>
      <c r="C1" s="791"/>
      <c r="D1" s="791"/>
      <c r="E1" s="791"/>
    </row>
    <row r="2" spans="1:5" ht="12.75">
      <c r="A2" s="601"/>
      <c r="B2" s="601"/>
      <c r="C2" s="601"/>
      <c r="D2" s="601"/>
      <c r="E2" s="601"/>
    </row>
    <row r="3" spans="1:5" ht="12.75">
      <c r="A3" s="601"/>
      <c r="B3" s="601"/>
      <c r="C3" s="601"/>
      <c r="D3" s="601"/>
      <c r="E3" s="601"/>
    </row>
    <row r="4" spans="1:5" ht="12.75">
      <c r="A4" s="601"/>
      <c r="B4" s="601"/>
      <c r="C4" s="601"/>
      <c r="D4" s="601"/>
      <c r="E4" s="601"/>
    </row>
    <row r="5" spans="1:5" ht="12.75">
      <c r="A5" s="601"/>
      <c r="B5" s="601"/>
      <c r="C5" s="601"/>
      <c r="D5" s="601"/>
      <c r="E5" s="601"/>
    </row>
    <row r="6" spans="1:5" ht="16.5" customHeight="1">
      <c r="A6" s="601"/>
      <c r="B6" s="601"/>
      <c r="C6" s="601"/>
      <c r="D6" s="601"/>
      <c r="E6" s="601"/>
    </row>
    <row r="7" spans="1:5" ht="14.25">
      <c r="A7" s="602"/>
      <c r="B7" s="602"/>
      <c r="C7" s="602"/>
      <c r="D7" s="602"/>
      <c r="E7" s="602"/>
    </row>
    <row r="8" spans="1:5" ht="30">
      <c r="A8" s="792" t="s">
        <v>777</v>
      </c>
      <c r="B8" s="792"/>
      <c r="C8" s="792"/>
      <c r="D8" s="792"/>
      <c r="E8" s="792"/>
    </row>
    <row r="9" spans="1:5" ht="12" customHeight="1">
      <c r="A9" s="603"/>
      <c r="B9" s="603"/>
      <c r="C9" s="603"/>
      <c r="D9" s="603"/>
      <c r="E9" s="603"/>
    </row>
    <row r="10" spans="1:5" ht="26.25">
      <c r="A10" s="793" t="s">
        <v>778</v>
      </c>
      <c r="B10" s="794"/>
      <c r="C10" s="794"/>
      <c r="D10" s="794"/>
      <c r="E10" s="794"/>
    </row>
    <row r="11" spans="1:5" ht="26.25">
      <c r="A11" s="795" t="s">
        <v>779</v>
      </c>
      <c r="B11" s="795"/>
      <c r="C11" s="795"/>
      <c r="D11" s="795"/>
      <c r="E11" s="795"/>
    </row>
    <row r="12" spans="1:5" ht="25.5" customHeight="1">
      <c r="A12" s="794" t="s">
        <v>806</v>
      </c>
      <c r="B12" s="794"/>
      <c r="C12" s="794"/>
      <c r="D12" s="794"/>
      <c r="E12" s="794"/>
    </row>
    <row r="13" spans="1:5" ht="26.25">
      <c r="A13" s="794" t="s">
        <v>775</v>
      </c>
      <c r="B13" s="794"/>
      <c r="C13" s="794"/>
      <c r="D13" s="794"/>
      <c r="E13" s="794"/>
    </row>
    <row r="14" spans="1:5" ht="25.5">
      <c r="A14" s="604"/>
      <c r="B14" s="604"/>
      <c r="C14" s="604"/>
      <c r="D14" s="604"/>
      <c r="E14" s="604"/>
    </row>
    <row r="15" spans="1:6" ht="43.5" customHeight="1" hidden="1">
      <c r="A15" s="605"/>
      <c r="B15" s="605"/>
      <c r="C15" s="605"/>
      <c r="D15" s="605"/>
      <c r="E15" s="605"/>
      <c r="F15" s="605"/>
    </row>
    <row r="16" ht="12.75" hidden="1"/>
    <row r="17" spans="1:6" s="606" customFormat="1" ht="29.25" customHeight="1" hidden="1">
      <c r="A17" s="605"/>
      <c r="B17" s="605"/>
      <c r="C17" s="605"/>
      <c r="D17" s="605"/>
      <c r="E17" s="605"/>
      <c r="F17" s="605"/>
    </row>
    <row r="18" ht="12.75" hidden="1"/>
  </sheetData>
  <sheetProtection/>
  <mergeCells count="6">
    <mergeCell ref="A1:E1"/>
    <mergeCell ref="A8:E8"/>
    <mergeCell ref="A10:E10"/>
    <mergeCell ref="A11:E11"/>
    <mergeCell ref="A12:E12"/>
    <mergeCell ref="A13:E13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85"/>
  <sheetViews>
    <sheetView zoomScalePageLayoutView="0" workbookViewId="0" topLeftCell="A73">
      <selection activeCell="G88" sqref="G88"/>
    </sheetView>
  </sheetViews>
  <sheetFormatPr defaultColWidth="11.421875" defaultRowHeight="15"/>
  <cols>
    <col min="1" max="1" width="21.421875" style="0" customWidth="1"/>
    <col min="2" max="2" width="25.00390625" style="0" customWidth="1"/>
    <col min="3" max="3" width="34.421875" style="0" customWidth="1"/>
    <col min="6" max="6" width="13.421875" style="0" bestFit="1" customWidth="1"/>
    <col min="7" max="7" width="25.28125" style="0" customWidth="1"/>
  </cols>
  <sheetData>
    <row r="2" spans="2:7" ht="47.25">
      <c r="B2" s="20" t="s">
        <v>43</v>
      </c>
      <c r="C2" s="21" t="s">
        <v>44</v>
      </c>
      <c r="D2" s="22" t="s">
        <v>19</v>
      </c>
      <c r="E2" s="23" t="s">
        <v>45</v>
      </c>
      <c r="F2" s="23" t="s">
        <v>46</v>
      </c>
      <c r="G2" s="23" t="s">
        <v>23</v>
      </c>
    </row>
    <row r="3" spans="1:7" ht="15.75">
      <c r="A3" t="s">
        <v>51</v>
      </c>
      <c r="B3" s="24" t="s">
        <v>47</v>
      </c>
      <c r="C3" s="25" t="s">
        <v>48</v>
      </c>
      <c r="D3" s="26" t="s">
        <v>19</v>
      </c>
      <c r="E3" s="27">
        <v>894423</v>
      </c>
      <c r="F3" s="28">
        <v>15</v>
      </c>
      <c r="G3" s="14">
        <v>13416345</v>
      </c>
    </row>
    <row r="4" spans="2:7" ht="15.75">
      <c r="B4" s="556" t="s">
        <v>50</v>
      </c>
      <c r="C4" s="557"/>
      <c r="D4" s="557"/>
      <c r="E4" s="557"/>
      <c r="F4" s="558">
        <f>SUM(F3)</f>
        <v>15</v>
      </c>
      <c r="G4" s="30">
        <v>13416345</v>
      </c>
    </row>
    <row r="5" spans="1:7" ht="30">
      <c r="A5" t="s">
        <v>92</v>
      </c>
      <c r="B5" s="101" t="s">
        <v>47</v>
      </c>
      <c r="C5" s="33" t="s">
        <v>308</v>
      </c>
      <c r="D5" s="34" t="s">
        <v>19</v>
      </c>
      <c r="E5" s="102">
        <v>779583</v>
      </c>
      <c r="F5" s="103">
        <v>42</v>
      </c>
      <c r="G5" s="95">
        <v>32742486</v>
      </c>
    </row>
    <row r="6" spans="1:7" ht="15">
      <c r="A6" t="s">
        <v>92</v>
      </c>
      <c r="B6" s="101" t="s">
        <v>47</v>
      </c>
      <c r="C6" s="33" t="s">
        <v>48</v>
      </c>
      <c r="D6" s="34" t="s">
        <v>19</v>
      </c>
      <c r="E6" s="102">
        <v>894423</v>
      </c>
      <c r="F6" s="103">
        <v>14</v>
      </c>
      <c r="G6" s="95">
        <v>12521922</v>
      </c>
    </row>
    <row r="7" spans="1:7" ht="15">
      <c r="A7" t="s">
        <v>92</v>
      </c>
      <c r="B7" s="101" t="s">
        <v>47</v>
      </c>
      <c r="C7" s="33" t="s">
        <v>48</v>
      </c>
      <c r="D7" s="34" t="s">
        <v>19</v>
      </c>
      <c r="E7" s="102">
        <v>894423</v>
      </c>
      <c r="F7" s="103">
        <v>14</v>
      </c>
      <c r="G7" s="95">
        <v>12521922</v>
      </c>
    </row>
    <row r="8" spans="1:7" ht="15">
      <c r="A8" t="s">
        <v>92</v>
      </c>
      <c r="B8" s="101" t="s">
        <v>47</v>
      </c>
      <c r="C8" s="33" t="s">
        <v>49</v>
      </c>
      <c r="D8" s="34" t="s">
        <v>19</v>
      </c>
      <c r="E8" s="102">
        <v>542009</v>
      </c>
      <c r="F8" s="103">
        <v>14</v>
      </c>
      <c r="G8" s="95">
        <v>7588126</v>
      </c>
    </row>
    <row r="9" spans="1:7" ht="15">
      <c r="A9" t="s">
        <v>92</v>
      </c>
      <c r="B9" s="101" t="s">
        <v>47</v>
      </c>
      <c r="C9" s="33" t="s">
        <v>309</v>
      </c>
      <c r="D9" s="34" t="s">
        <v>19</v>
      </c>
      <c r="E9" s="102">
        <v>724134</v>
      </c>
      <c r="F9" s="103">
        <v>7</v>
      </c>
      <c r="G9" s="95">
        <v>5068938</v>
      </c>
    </row>
    <row r="10" spans="1:7" ht="15">
      <c r="A10" t="s">
        <v>92</v>
      </c>
      <c r="B10" s="101" t="s">
        <v>47</v>
      </c>
      <c r="C10" s="33" t="s">
        <v>310</v>
      </c>
      <c r="D10" s="34" t="s">
        <v>19</v>
      </c>
      <c r="E10" s="102">
        <v>493254</v>
      </c>
      <c r="F10" s="103">
        <v>16</v>
      </c>
      <c r="G10" s="95">
        <v>7892064</v>
      </c>
    </row>
    <row r="11" spans="1:7" ht="15">
      <c r="A11" t="s">
        <v>92</v>
      </c>
      <c r="B11" s="101" t="s">
        <v>47</v>
      </c>
      <c r="C11" s="33" t="s">
        <v>311</v>
      </c>
      <c r="D11" s="34" t="s">
        <v>19</v>
      </c>
      <c r="E11" s="102">
        <v>466093</v>
      </c>
      <c r="F11" s="103">
        <v>12</v>
      </c>
      <c r="G11" s="95">
        <v>5593116</v>
      </c>
    </row>
    <row r="12" spans="1:7" ht="15">
      <c r="A12" t="s">
        <v>92</v>
      </c>
      <c r="B12" s="101" t="s">
        <v>47</v>
      </c>
      <c r="C12" s="33" t="s">
        <v>309</v>
      </c>
      <c r="D12" s="34" t="s">
        <v>19</v>
      </c>
      <c r="E12" s="102">
        <v>724134</v>
      </c>
      <c r="F12" s="104">
        <v>7</v>
      </c>
      <c r="G12" s="95">
        <v>5068938</v>
      </c>
    </row>
    <row r="13" spans="1:7" ht="30">
      <c r="A13" t="s">
        <v>92</v>
      </c>
      <c r="B13" s="101" t="s">
        <v>47</v>
      </c>
      <c r="C13" s="33" t="s">
        <v>312</v>
      </c>
      <c r="D13" s="34" t="s">
        <v>19</v>
      </c>
      <c r="E13" s="102">
        <v>507922</v>
      </c>
      <c r="F13" s="104">
        <v>18</v>
      </c>
      <c r="G13" s="95">
        <v>9142596</v>
      </c>
    </row>
    <row r="14" spans="1:7" ht="15">
      <c r="A14" t="s">
        <v>92</v>
      </c>
      <c r="B14" s="101" t="s">
        <v>47</v>
      </c>
      <c r="C14" s="33" t="s">
        <v>49</v>
      </c>
      <c r="D14" s="34" t="s">
        <v>19</v>
      </c>
      <c r="E14" s="102">
        <v>542009</v>
      </c>
      <c r="F14" s="104">
        <v>15</v>
      </c>
      <c r="G14" s="95">
        <v>8130135</v>
      </c>
    </row>
    <row r="15" spans="1:7" ht="15.75">
      <c r="A15" t="s">
        <v>92</v>
      </c>
      <c r="B15" s="559" t="s">
        <v>50</v>
      </c>
      <c r="C15" s="560"/>
      <c r="D15" s="560"/>
      <c r="E15" s="560"/>
      <c r="F15" s="561">
        <f>SUM(F5:F14)</f>
        <v>159</v>
      </c>
      <c r="G15" s="105">
        <v>22341669</v>
      </c>
    </row>
    <row r="16" spans="1:7" ht="15.75">
      <c r="A16" t="s">
        <v>416</v>
      </c>
      <c r="B16" s="24" t="s">
        <v>47</v>
      </c>
      <c r="C16" s="25" t="s">
        <v>311</v>
      </c>
      <c r="D16" s="26" t="s">
        <v>19</v>
      </c>
      <c r="E16" s="27">
        <v>466093</v>
      </c>
      <c r="F16" s="28">
        <v>15</v>
      </c>
      <c r="G16" s="14">
        <v>6991395</v>
      </c>
    </row>
    <row r="17" spans="1:7" ht="15.75">
      <c r="A17" t="s">
        <v>416</v>
      </c>
      <c r="B17" s="24" t="s">
        <v>47</v>
      </c>
      <c r="C17" s="25" t="s">
        <v>311</v>
      </c>
      <c r="D17" s="26" t="s">
        <v>19</v>
      </c>
      <c r="E17" s="27">
        <v>466093</v>
      </c>
      <c r="F17" s="28">
        <v>20</v>
      </c>
      <c r="G17" s="14">
        <v>9321860</v>
      </c>
    </row>
    <row r="18" spans="1:7" ht="15.75">
      <c r="A18" t="s">
        <v>416</v>
      </c>
      <c r="B18" s="562" t="s">
        <v>50</v>
      </c>
      <c r="C18" s="563"/>
      <c r="D18" s="563"/>
      <c r="E18" s="563"/>
      <c r="F18" s="564">
        <f>SUM(F16:F17)</f>
        <v>35</v>
      </c>
      <c r="G18" s="30">
        <v>16313255</v>
      </c>
    </row>
    <row r="19" spans="1:7" ht="15.75">
      <c r="A19" t="s">
        <v>446</v>
      </c>
      <c r="B19" s="24" t="s">
        <v>47</v>
      </c>
      <c r="C19" s="25" t="s">
        <v>310</v>
      </c>
      <c r="D19" s="26" t="s">
        <v>19</v>
      </c>
      <c r="E19" s="27">
        <v>493254</v>
      </c>
      <c r="F19" s="28">
        <v>118</v>
      </c>
      <c r="G19" s="14">
        <v>58203972</v>
      </c>
    </row>
    <row r="20" spans="1:7" ht="15">
      <c r="A20" t="s">
        <v>469</v>
      </c>
      <c r="B20" s="7" t="s">
        <v>47</v>
      </c>
      <c r="C20" t="s">
        <v>48</v>
      </c>
      <c r="D20" t="s">
        <v>19</v>
      </c>
      <c r="E20" s="60">
        <v>894423</v>
      </c>
      <c r="F20">
        <v>3</v>
      </c>
      <c r="G20" s="60">
        <v>2683269</v>
      </c>
    </row>
    <row r="21" spans="2:7" ht="47.25">
      <c r="B21" s="20" t="s">
        <v>43</v>
      </c>
      <c r="C21" s="21" t="s">
        <v>44</v>
      </c>
      <c r="D21" s="22" t="s">
        <v>19</v>
      </c>
      <c r="E21" s="23" t="s">
        <v>45</v>
      </c>
      <c r="F21" s="23" t="s">
        <v>46</v>
      </c>
      <c r="G21" s="23" t="s">
        <v>23</v>
      </c>
    </row>
    <row r="22" spans="1:7" ht="15.75">
      <c r="A22" t="s">
        <v>572</v>
      </c>
      <c r="B22" s="143" t="s">
        <v>47</v>
      </c>
      <c r="C22" s="144" t="s">
        <v>310</v>
      </c>
      <c r="D22" s="145" t="s">
        <v>19</v>
      </c>
      <c r="E22" s="27">
        <v>493254</v>
      </c>
      <c r="F22" s="146">
        <v>35</v>
      </c>
      <c r="G22" s="14">
        <v>17263890</v>
      </c>
    </row>
    <row r="23" spans="1:7" ht="30.75">
      <c r="A23" t="s">
        <v>572</v>
      </c>
      <c r="B23" s="143" t="s">
        <v>47</v>
      </c>
      <c r="C23" s="144" t="s">
        <v>312</v>
      </c>
      <c r="D23" s="145" t="s">
        <v>19</v>
      </c>
      <c r="E23" s="27">
        <v>507922</v>
      </c>
      <c r="F23" s="146">
        <v>122</v>
      </c>
      <c r="G23" s="14">
        <v>61966484</v>
      </c>
    </row>
    <row r="24" spans="1:7" ht="15.75">
      <c r="A24" t="s">
        <v>572</v>
      </c>
      <c r="B24" s="143" t="s">
        <v>47</v>
      </c>
      <c r="C24" s="144" t="s">
        <v>596</v>
      </c>
      <c r="D24" s="145" t="s">
        <v>19</v>
      </c>
      <c r="E24" s="27">
        <v>1098013</v>
      </c>
      <c r="F24" s="146">
        <v>15</v>
      </c>
      <c r="G24" s="14">
        <v>16470195</v>
      </c>
    </row>
    <row r="25" spans="1:7" ht="15.75">
      <c r="A25" t="s">
        <v>572</v>
      </c>
      <c r="B25" s="143" t="s">
        <v>47</v>
      </c>
      <c r="C25" s="144" t="s">
        <v>597</v>
      </c>
      <c r="D25" s="145" t="s">
        <v>19</v>
      </c>
      <c r="E25" s="27">
        <v>1067303</v>
      </c>
      <c r="F25" s="146">
        <v>15</v>
      </c>
      <c r="G25" s="14">
        <v>16009545</v>
      </c>
    </row>
    <row r="26" spans="1:7" ht="15.75">
      <c r="A26" t="s">
        <v>572</v>
      </c>
      <c r="B26" s="143" t="s">
        <v>47</v>
      </c>
      <c r="C26" s="144" t="s">
        <v>308</v>
      </c>
      <c r="D26" s="145" t="s">
        <v>19</v>
      </c>
      <c r="E26" s="27">
        <v>779583</v>
      </c>
      <c r="F26" s="146">
        <v>10</v>
      </c>
      <c r="G26" s="14">
        <v>7795830</v>
      </c>
    </row>
    <row r="27" spans="1:7" ht="30.75">
      <c r="A27" t="s">
        <v>572</v>
      </c>
      <c r="B27" s="143" t="s">
        <v>47</v>
      </c>
      <c r="C27" s="144" t="s">
        <v>312</v>
      </c>
      <c r="D27" s="145" t="s">
        <v>19</v>
      </c>
      <c r="E27" s="27">
        <v>507922</v>
      </c>
      <c r="F27" s="146">
        <v>140</v>
      </c>
      <c r="G27" s="14">
        <v>71109080</v>
      </c>
    </row>
    <row r="28" spans="1:7" ht="15.75">
      <c r="A28" t="s">
        <v>572</v>
      </c>
      <c r="B28" s="143" t="s">
        <v>47</v>
      </c>
      <c r="C28" s="144" t="s">
        <v>596</v>
      </c>
      <c r="D28" s="145" t="s">
        <v>19</v>
      </c>
      <c r="E28" s="27">
        <v>1098013</v>
      </c>
      <c r="F28" s="146">
        <v>125</v>
      </c>
      <c r="G28" s="14">
        <v>137251625</v>
      </c>
    </row>
    <row r="29" spans="1:7" ht="15.75">
      <c r="A29" t="s">
        <v>572</v>
      </c>
      <c r="B29" s="143" t="s">
        <v>47</v>
      </c>
      <c r="C29" s="144" t="s">
        <v>49</v>
      </c>
      <c r="D29" s="145" t="s">
        <v>19</v>
      </c>
      <c r="E29" s="27">
        <v>542009</v>
      </c>
      <c r="F29" s="146">
        <v>120</v>
      </c>
      <c r="G29" s="14">
        <v>65041080</v>
      </c>
    </row>
    <row r="30" spans="1:7" ht="15.75">
      <c r="A30" t="s">
        <v>572</v>
      </c>
      <c r="B30" s="143" t="s">
        <v>47</v>
      </c>
      <c r="C30" s="144" t="s">
        <v>311</v>
      </c>
      <c r="D30" s="145" t="s">
        <v>19</v>
      </c>
      <c r="E30" s="27">
        <v>466093</v>
      </c>
      <c r="F30" s="146">
        <v>20</v>
      </c>
      <c r="G30" s="14">
        <v>9321860</v>
      </c>
    </row>
    <row r="31" spans="1:7" ht="15.75">
      <c r="A31" t="s">
        <v>572</v>
      </c>
      <c r="B31" s="143" t="s">
        <v>47</v>
      </c>
      <c r="C31" s="144" t="s">
        <v>310</v>
      </c>
      <c r="D31" s="145" t="s">
        <v>19</v>
      </c>
      <c r="E31" s="27">
        <v>493254</v>
      </c>
      <c r="F31" s="146">
        <v>20</v>
      </c>
      <c r="G31" s="14">
        <v>9865080</v>
      </c>
    </row>
    <row r="32" spans="1:7" ht="30.75">
      <c r="A32" t="s">
        <v>572</v>
      </c>
      <c r="B32" s="143" t="s">
        <v>47</v>
      </c>
      <c r="C32" s="144" t="s">
        <v>312</v>
      </c>
      <c r="D32" s="145" t="s">
        <v>19</v>
      </c>
      <c r="E32" s="27">
        <v>507922</v>
      </c>
      <c r="F32" s="146">
        <v>12</v>
      </c>
      <c r="G32" s="14">
        <v>6095064</v>
      </c>
    </row>
    <row r="33" spans="1:7" ht="15.75">
      <c r="A33" t="s">
        <v>572</v>
      </c>
      <c r="B33" s="143" t="s">
        <v>47</v>
      </c>
      <c r="C33" s="144" t="s">
        <v>48</v>
      </c>
      <c r="D33" s="145" t="s">
        <v>19</v>
      </c>
      <c r="E33" s="27">
        <v>894423</v>
      </c>
      <c r="F33" s="146">
        <v>12</v>
      </c>
      <c r="G33" s="14">
        <v>10733076</v>
      </c>
    </row>
    <row r="34" spans="1:7" ht="15.75">
      <c r="A34" t="s">
        <v>572</v>
      </c>
      <c r="B34" s="143" t="s">
        <v>47</v>
      </c>
      <c r="C34" s="144" t="s">
        <v>596</v>
      </c>
      <c r="D34" s="145" t="s">
        <v>19</v>
      </c>
      <c r="E34" s="27">
        <v>1098013</v>
      </c>
      <c r="F34" s="146">
        <v>13</v>
      </c>
      <c r="G34" s="14">
        <v>14274169</v>
      </c>
    </row>
    <row r="35" spans="1:7" ht="15.75">
      <c r="A35" t="s">
        <v>572</v>
      </c>
      <c r="B35" s="143" t="s">
        <v>47</v>
      </c>
      <c r="C35" s="144" t="s">
        <v>597</v>
      </c>
      <c r="D35" s="145" t="s">
        <v>19</v>
      </c>
      <c r="E35" s="27">
        <v>1067303</v>
      </c>
      <c r="F35" s="146">
        <v>8</v>
      </c>
      <c r="G35" s="14">
        <v>8538424</v>
      </c>
    </row>
    <row r="36" spans="1:7" ht="15.75">
      <c r="A36" t="s">
        <v>572</v>
      </c>
      <c r="B36" s="143" t="s">
        <v>47</v>
      </c>
      <c r="C36" s="144" t="s">
        <v>310</v>
      </c>
      <c r="D36" s="145" t="s">
        <v>19</v>
      </c>
      <c r="E36" s="27">
        <v>493254</v>
      </c>
      <c r="F36" s="146">
        <v>9</v>
      </c>
      <c r="G36" s="14">
        <v>4439286</v>
      </c>
    </row>
    <row r="37" spans="1:7" ht="15.75">
      <c r="A37" t="s">
        <v>572</v>
      </c>
      <c r="B37" s="143" t="s">
        <v>47</v>
      </c>
      <c r="C37" s="144" t="s">
        <v>309</v>
      </c>
      <c r="D37" s="145" t="s">
        <v>19</v>
      </c>
      <c r="E37" s="27">
        <v>724134</v>
      </c>
      <c r="F37" s="146">
        <v>8</v>
      </c>
      <c r="G37" s="14">
        <v>5793072</v>
      </c>
    </row>
    <row r="38" spans="1:7" ht="15.75">
      <c r="A38" t="s">
        <v>572</v>
      </c>
      <c r="B38" s="143" t="s">
        <v>47</v>
      </c>
      <c r="C38" s="144" t="s">
        <v>311</v>
      </c>
      <c r="D38" s="145" t="s">
        <v>19</v>
      </c>
      <c r="E38" s="27">
        <v>466093</v>
      </c>
      <c r="F38" s="146">
        <v>10</v>
      </c>
      <c r="G38" s="14">
        <v>4660930</v>
      </c>
    </row>
    <row r="39" spans="1:7" ht="15.75">
      <c r="A39" t="s">
        <v>572</v>
      </c>
      <c r="B39" s="143" t="s">
        <v>47</v>
      </c>
      <c r="C39" s="144" t="s">
        <v>308</v>
      </c>
      <c r="D39" s="145" t="s">
        <v>19</v>
      </c>
      <c r="E39" s="27">
        <v>779583</v>
      </c>
      <c r="F39" s="146">
        <v>10</v>
      </c>
      <c r="G39" s="14">
        <v>7795830</v>
      </c>
    </row>
    <row r="40" spans="1:7" ht="30.75">
      <c r="A40" t="s">
        <v>572</v>
      </c>
      <c r="B40" s="143" t="s">
        <v>47</v>
      </c>
      <c r="C40" s="144" t="s">
        <v>598</v>
      </c>
      <c r="D40" s="145" t="s">
        <v>19</v>
      </c>
      <c r="E40" s="27">
        <v>1262553</v>
      </c>
      <c r="F40" s="146">
        <v>5</v>
      </c>
      <c r="G40" s="14">
        <v>6312765</v>
      </c>
    </row>
    <row r="41" spans="1:7" ht="30.75">
      <c r="A41" t="s">
        <v>572</v>
      </c>
      <c r="B41" s="143" t="s">
        <v>599</v>
      </c>
      <c r="C41" s="144" t="s">
        <v>598</v>
      </c>
      <c r="D41" s="145" t="s">
        <v>19</v>
      </c>
      <c r="E41" s="27">
        <v>1262553</v>
      </c>
      <c r="F41" s="146">
        <v>8</v>
      </c>
      <c r="G41" s="14">
        <v>10100424</v>
      </c>
    </row>
    <row r="42" spans="1:7" ht="30.75">
      <c r="A42" t="s">
        <v>572</v>
      </c>
      <c r="B42" s="143" t="s">
        <v>600</v>
      </c>
      <c r="C42" s="144" t="s">
        <v>598</v>
      </c>
      <c r="D42" s="145" t="s">
        <v>19</v>
      </c>
      <c r="E42" s="27">
        <v>1262553</v>
      </c>
      <c r="F42" s="146">
        <v>2</v>
      </c>
      <c r="G42" s="14">
        <v>2525106</v>
      </c>
    </row>
    <row r="43" spans="1:7" ht="15.75">
      <c r="A43" t="s">
        <v>572</v>
      </c>
      <c r="B43" s="143" t="s">
        <v>47</v>
      </c>
      <c r="C43" s="144" t="s">
        <v>596</v>
      </c>
      <c r="D43" s="145" t="s">
        <v>19</v>
      </c>
      <c r="E43" s="27">
        <v>1098013</v>
      </c>
      <c r="F43" s="146">
        <v>4</v>
      </c>
      <c r="G43" s="14">
        <v>4392052</v>
      </c>
    </row>
    <row r="44" spans="1:7" ht="30.75">
      <c r="A44" t="s">
        <v>572</v>
      </c>
      <c r="B44" s="143" t="s">
        <v>601</v>
      </c>
      <c r="C44" s="144" t="s">
        <v>309</v>
      </c>
      <c r="D44" s="145" t="s">
        <v>19</v>
      </c>
      <c r="E44" s="27">
        <v>724134</v>
      </c>
      <c r="F44" s="146">
        <v>4</v>
      </c>
      <c r="G44" s="14">
        <v>2896536</v>
      </c>
    </row>
    <row r="45" spans="1:7" ht="30.75">
      <c r="A45" t="s">
        <v>572</v>
      </c>
      <c r="B45" s="143" t="s">
        <v>602</v>
      </c>
      <c r="C45" s="144" t="s">
        <v>49</v>
      </c>
      <c r="D45" s="145" t="s">
        <v>19</v>
      </c>
      <c r="E45" s="27">
        <v>542009</v>
      </c>
      <c r="F45" s="146">
        <v>35</v>
      </c>
      <c r="G45" s="14">
        <v>18970315</v>
      </c>
    </row>
    <row r="46" spans="1:7" ht="15.75">
      <c r="A46" t="s">
        <v>572</v>
      </c>
      <c r="B46" s="143" t="s">
        <v>47</v>
      </c>
      <c r="C46" s="144" t="s">
        <v>310</v>
      </c>
      <c r="D46" s="145" t="s">
        <v>19</v>
      </c>
      <c r="E46" s="27">
        <v>493254</v>
      </c>
      <c r="F46" s="146">
        <v>6</v>
      </c>
      <c r="G46" s="14">
        <v>2959524</v>
      </c>
    </row>
    <row r="47" spans="1:7" ht="15.75">
      <c r="A47" t="s">
        <v>572</v>
      </c>
      <c r="B47" s="24" t="s">
        <v>47</v>
      </c>
      <c r="C47" s="25" t="s">
        <v>596</v>
      </c>
      <c r="D47" s="26" t="s">
        <v>19</v>
      </c>
      <c r="E47" s="27">
        <v>1098013</v>
      </c>
      <c r="F47" s="28">
        <v>95</v>
      </c>
      <c r="G47" s="14">
        <v>104311235</v>
      </c>
    </row>
    <row r="48" spans="1:7" ht="30.75">
      <c r="A48" t="s">
        <v>572</v>
      </c>
      <c r="B48" s="24" t="s">
        <v>47</v>
      </c>
      <c r="C48" s="25" t="s">
        <v>598</v>
      </c>
      <c r="D48" s="26" t="s">
        <v>19</v>
      </c>
      <c r="E48" s="27">
        <v>1262553</v>
      </c>
      <c r="F48" s="28">
        <v>95</v>
      </c>
      <c r="G48" s="14">
        <v>119942535</v>
      </c>
    </row>
    <row r="49" spans="1:7" ht="15.75">
      <c r="A49" t="s">
        <v>572</v>
      </c>
      <c r="B49" s="24" t="s">
        <v>47</v>
      </c>
      <c r="C49" s="25" t="s">
        <v>310</v>
      </c>
      <c r="D49" s="26" t="s">
        <v>19</v>
      </c>
      <c r="E49" s="27">
        <v>493254</v>
      </c>
      <c r="F49" s="28">
        <v>96</v>
      </c>
      <c r="G49" s="14">
        <v>47352384</v>
      </c>
    </row>
    <row r="50" spans="1:7" ht="30.75">
      <c r="A50" t="s">
        <v>572</v>
      </c>
      <c r="B50" s="24" t="s">
        <v>47</v>
      </c>
      <c r="C50" s="25" t="s">
        <v>312</v>
      </c>
      <c r="D50" s="26" t="s">
        <v>19</v>
      </c>
      <c r="E50" s="27">
        <v>507922</v>
      </c>
      <c r="F50" s="28">
        <v>95</v>
      </c>
      <c r="G50" s="14">
        <v>48252590</v>
      </c>
    </row>
    <row r="51" spans="1:7" ht="15.75">
      <c r="A51" t="s">
        <v>572</v>
      </c>
      <c r="B51" s="24" t="s">
        <v>47</v>
      </c>
      <c r="C51" s="25" t="s">
        <v>597</v>
      </c>
      <c r="D51" s="26" t="s">
        <v>19</v>
      </c>
      <c r="E51" s="27">
        <v>1067303</v>
      </c>
      <c r="F51" s="28">
        <v>98</v>
      </c>
      <c r="G51" s="14">
        <v>104595694</v>
      </c>
    </row>
    <row r="52" spans="1:7" ht="15.75">
      <c r="A52" t="s">
        <v>572</v>
      </c>
      <c r="B52" s="24" t="s">
        <v>47</v>
      </c>
      <c r="C52" s="25" t="s">
        <v>49</v>
      </c>
      <c r="D52" s="26" t="s">
        <v>19</v>
      </c>
      <c r="E52" s="27">
        <v>542009</v>
      </c>
      <c r="F52" s="28">
        <v>95</v>
      </c>
      <c r="G52" s="14">
        <v>51490855</v>
      </c>
    </row>
    <row r="53" spans="1:7" ht="15.75">
      <c r="A53" t="s">
        <v>572</v>
      </c>
      <c r="B53" s="24" t="s">
        <v>47</v>
      </c>
      <c r="C53" s="25" t="s">
        <v>309</v>
      </c>
      <c r="D53" s="26" t="s">
        <v>19</v>
      </c>
      <c r="E53" s="27">
        <v>724134</v>
      </c>
      <c r="F53" s="28">
        <v>96</v>
      </c>
      <c r="G53" s="14">
        <v>69516864</v>
      </c>
    </row>
    <row r="54" spans="1:7" ht="15.75">
      <c r="A54" t="s">
        <v>572</v>
      </c>
      <c r="B54" s="24"/>
      <c r="C54" s="25" t="s">
        <v>308</v>
      </c>
      <c r="D54" s="26" t="s">
        <v>19</v>
      </c>
      <c r="E54" s="27">
        <v>779583</v>
      </c>
      <c r="F54" s="28">
        <v>95</v>
      </c>
      <c r="G54" s="14">
        <v>74060385</v>
      </c>
    </row>
    <row r="55" spans="1:7" ht="15.75">
      <c r="A55" t="s">
        <v>572</v>
      </c>
      <c r="B55" s="24" t="s">
        <v>47</v>
      </c>
      <c r="C55" s="25" t="s">
        <v>48</v>
      </c>
      <c r="D55" s="26" t="s">
        <v>19</v>
      </c>
      <c r="E55" s="27">
        <v>894423</v>
      </c>
      <c r="F55" s="29">
        <v>40</v>
      </c>
      <c r="G55" s="14">
        <v>35776920</v>
      </c>
    </row>
    <row r="56" spans="1:7" ht="15.75">
      <c r="A56" t="s">
        <v>572</v>
      </c>
      <c r="B56" s="164" t="s">
        <v>50</v>
      </c>
      <c r="C56" s="565"/>
      <c r="D56" s="565"/>
      <c r="E56" s="565"/>
      <c r="F56" s="566">
        <f>SUM(F22:F55)</f>
        <v>1573</v>
      </c>
      <c r="G56" s="30">
        <v>1177880704</v>
      </c>
    </row>
    <row r="57" spans="1:7" ht="30">
      <c r="A57" t="s">
        <v>659</v>
      </c>
      <c r="B57" s="24" t="s">
        <v>47</v>
      </c>
      <c r="C57" s="33" t="s">
        <v>312</v>
      </c>
      <c r="D57" s="26" t="s">
        <v>19</v>
      </c>
      <c r="E57" s="27">
        <v>507922</v>
      </c>
      <c r="F57" s="28">
        <v>2</v>
      </c>
      <c r="G57" s="14">
        <v>1015844</v>
      </c>
    </row>
    <row r="58" spans="1:7" ht="15.75">
      <c r="A58" t="s">
        <v>659</v>
      </c>
      <c r="B58" s="24" t="s">
        <v>47</v>
      </c>
      <c r="C58" s="33" t="s">
        <v>308</v>
      </c>
      <c r="D58" s="26" t="s">
        <v>19</v>
      </c>
      <c r="E58" s="27">
        <v>779583</v>
      </c>
      <c r="F58" s="28">
        <v>2</v>
      </c>
      <c r="G58" s="14">
        <v>1559166</v>
      </c>
    </row>
    <row r="59" spans="1:7" ht="15.75">
      <c r="A59" t="s">
        <v>659</v>
      </c>
      <c r="B59" s="24" t="s">
        <v>47</v>
      </c>
      <c r="C59" s="33" t="s">
        <v>309</v>
      </c>
      <c r="D59" s="26" t="s">
        <v>19</v>
      </c>
      <c r="E59" s="27">
        <v>724134</v>
      </c>
      <c r="F59" s="28">
        <v>2</v>
      </c>
      <c r="G59" s="14">
        <v>1448268</v>
      </c>
    </row>
    <row r="60" spans="1:7" ht="15.75">
      <c r="A60" t="s">
        <v>659</v>
      </c>
      <c r="B60" s="24" t="s">
        <v>47</v>
      </c>
      <c r="C60" s="33" t="s">
        <v>48</v>
      </c>
      <c r="D60" s="26" t="s">
        <v>19</v>
      </c>
      <c r="E60" s="27">
        <v>894423</v>
      </c>
      <c r="F60" s="28">
        <v>2</v>
      </c>
      <c r="G60" s="14">
        <v>1788846</v>
      </c>
    </row>
    <row r="61" spans="1:7" ht="15.75">
      <c r="A61" t="s">
        <v>659</v>
      </c>
      <c r="B61" s="24" t="s">
        <v>47</v>
      </c>
      <c r="C61" s="33" t="s">
        <v>48</v>
      </c>
      <c r="D61" s="26" t="s">
        <v>19</v>
      </c>
      <c r="E61" s="27">
        <v>894423</v>
      </c>
      <c r="F61" s="28">
        <v>2</v>
      </c>
      <c r="G61" s="14">
        <v>1788846</v>
      </c>
    </row>
    <row r="62" spans="1:7" ht="15.75">
      <c r="A62" t="s">
        <v>659</v>
      </c>
      <c r="B62" s="24" t="s">
        <v>47</v>
      </c>
      <c r="C62" s="33" t="s">
        <v>308</v>
      </c>
      <c r="D62" s="26" t="s">
        <v>19</v>
      </c>
      <c r="E62" s="27">
        <v>779583</v>
      </c>
      <c r="F62" s="28">
        <v>0</v>
      </c>
      <c r="G62" s="14">
        <v>0</v>
      </c>
    </row>
    <row r="63" spans="1:7" ht="15.75">
      <c r="A63" t="s">
        <v>659</v>
      </c>
      <c r="B63" s="24" t="s">
        <v>47</v>
      </c>
      <c r="C63" s="33" t="s">
        <v>48</v>
      </c>
      <c r="D63" s="26" t="s">
        <v>19</v>
      </c>
      <c r="E63" s="27">
        <v>894423</v>
      </c>
      <c r="F63" s="28"/>
      <c r="G63" s="14">
        <v>0</v>
      </c>
    </row>
    <row r="64" spans="1:7" ht="15.75">
      <c r="A64" t="s">
        <v>659</v>
      </c>
      <c r="B64" s="24" t="s">
        <v>47</v>
      </c>
      <c r="C64" s="33" t="s">
        <v>48</v>
      </c>
      <c r="D64" s="26" t="s">
        <v>19</v>
      </c>
      <c r="E64" s="27">
        <v>894423</v>
      </c>
      <c r="F64" s="29"/>
      <c r="G64" s="14">
        <v>0</v>
      </c>
    </row>
    <row r="65" spans="1:7" ht="15.75">
      <c r="A65" t="s">
        <v>659</v>
      </c>
      <c r="B65" s="556" t="s">
        <v>50</v>
      </c>
      <c r="C65" s="557"/>
      <c r="D65" s="557"/>
      <c r="E65" s="557"/>
      <c r="F65" s="558">
        <f>SUM(F57:F64)</f>
        <v>10</v>
      </c>
      <c r="G65" s="30">
        <v>7600970</v>
      </c>
    </row>
    <row r="66" spans="1:7" ht="15.75">
      <c r="A66" t="s">
        <v>701</v>
      </c>
      <c r="B66" s="24" t="s">
        <v>47</v>
      </c>
      <c r="C66" s="25" t="s">
        <v>596</v>
      </c>
      <c r="D66" s="26" t="s">
        <v>19</v>
      </c>
      <c r="E66" s="27">
        <v>1098013</v>
      </c>
      <c r="F66" s="28">
        <v>19</v>
      </c>
      <c r="G66" s="14">
        <v>20862247</v>
      </c>
    </row>
    <row r="67" spans="1:7" ht="15.75">
      <c r="A67" t="s">
        <v>701</v>
      </c>
      <c r="B67" s="24"/>
      <c r="C67" s="25" t="s">
        <v>48</v>
      </c>
      <c r="D67" s="26"/>
      <c r="E67" s="27">
        <v>894423</v>
      </c>
      <c r="F67" s="28">
        <v>34</v>
      </c>
      <c r="G67" s="14">
        <v>30410382</v>
      </c>
    </row>
    <row r="68" spans="1:7" ht="15.75">
      <c r="A68" t="s">
        <v>701</v>
      </c>
      <c r="B68" s="24"/>
      <c r="C68" s="25" t="s">
        <v>310</v>
      </c>
      <c r="D68" s="26"/>
      <c r="E68" s="27">
        <v>493254</v>
      </c>
      <c r="F68" s="28">
        <v>31</v>
      </c>
      <c r="G68" s="14">
        <v>15290874</v>
      </c>
    </row>
    <row r="69" spans="1:7" ht="15.75">
      <c r="A69" t="s">
        <v>701</v>
      </c>
      <c r="B69" s="24"/>
      <c r="C69" s="25" t="s">
        <v>48</v>
      </c>
      <c r="D69" s="26"/>
      <c r="E69" s="27">
        <v>894423</v>
      </c>
      <c r="F69" s="28">
        <v>55</v>
      </c>
      <c r="G69" s="14">
        <v>49193265</v>
      </c>
    </row>
    <row r="70" spans="1:7" ht="15.75">
      <c r="A70" t="s">
        <v>701</v>
      </c>
      <c r="B70" s="24" t="s">
        <v>47</v>
      </c>
      <c r="C70" s="25" t="s">
        <v>311</v>
      </c>
      <c r="D70" s="26" t="s">
        <v>19</v>
      </c>
      <c r="E70" s="27">
        <v>466093</v>
      </c>
      <c r="F70" s="28">
        <v>18</v>
      </c>
      <c r="G70" s="14">
        <v>8389674</v>
      </c>
    </row>
    <row r="71" spans="1:7" ht="15.75">
      <c r="A71" t="s">
        <v>701</v>
      </c>
      <c r="B71" s="24"/>
      <c r="C71" s="25" t="s">
        <v>596</v>
      </c>
      <c r="D71" s="26"/>
      <c r="E71" s="27">
        <v>1098013</v>
      </c>
      <c r="F71" s="28">
        <v>11</v>
      </c>
      <c r="G71" s="14">
        <v>12078143</v>
      </c>
    </row>
    <row r="72" spans="1:7" ht="15.75">
      <c r="A72" t="s">
        <v>701</v>
      </c>
      <c r="B72" s="24"/>
      <c r="C72" s="25" t="s">
        <v>597</v>
      </c>
      <c r="D72" s="26"/>
      <c r="E72" s="27">
        <v>1067303</v>
      </c>
      <c r="F72" s="28">
        <v>5</v>
      </c>
      <c r="G72" s="14">
        <v>5336515</v>
      </c>
    </row>
    <row r="73" spans="1:7" ht="15.75">
      <c r="A73" t="s">
        <v>701</v>
      </c>
      <c r="B73" s="24"/>
      <c r="C73" s="25" t="s">
        <v>309</v>
      </c>
      <c r="D73" s="26"/>
      <c r="E73" s="27">
        <v>724134</v>
      </c>
      <c r="F73" s="28">
        <v>11</v>
      </c>
      <c r="G73" s="14">
        <v>7965474</v>
      </c>
    </row>
    <row r="74" spans="1:7" ht="15.75">
      <c r="A74" t="s">
        <v>701</v>
      </c>
      <c r="B74" s="24" t="s">
        <v>47</v>
      </c>
      <c r="C74" s="25" t="s">
        <v>48</v>
      </c>
      <c r="D74" s="26" t="s">
        <v>19</v>
      </c>
      <c r="E74" s="27">
        <v>894423</v>
      </c>
      <c r="F74" s="28">
        <v>15</v>
      </c>
      <c r="G74" s="14">
        <v>13416345</v>
      </c>
    </row>
    <row r="75" spans="1:7" ht="15.75">
      <c r="A75" t="s">
        <v>701</v>
      </c>
      <c r="B75" s="24"/>
      <c r="C75" s="25" t="s">
        <v>597</v>
      </c>
      <c r="D75" s="26"/>
      <c r="E75" s="27">
        <v>1067303</v>
      </c>
      <c r="F75" s="28">
        <v>8</v>
      </c>
      <c r="G75" s="14">
        <v>8538424</v>
      </c>
    </row>
    <row r="76" spans="1:7" ht="15.75">
      <c r="A76" t="s">
        <v>701</v>
      </c>
      <c r="B76" s="556" t="s">
        <v>50</v>
      </c>
      <c r="C76" s="557"/>
      <c r="D76" s="557"/>
      <c r="E76" s="557"/>
      <c r="F76" s="558">
        <f>SUM(F66:F75)</f>
        <v>207</v>
      </c>
      <c r="G76" s="30">
        <v>171481343</v>
      </c>
    </row>
    <row r="77" spans="1:7" ht="30">
      <c r="A77" s="7" t="s">
        <v>894</v>
      </c>
      <c r="B77" s="24" t="s">
        <v>47</v>
      </c>
      <c r="C77" s="25" t="s">
        <v>596</v>
      </c>
      <c r="D77" s="26" t="s">
        <v>19</v>
      </c>
      <c r="E77" s="27">
        <v>1098013</v>
      </c>
      <c r="F77" s="28">
        <v>3</v>
      </c>
      <c r="G77" s="14">
        <v>3294039</v>
      </c>
    </row>
    <row r="78" spans="1:7" ht="30.75">
      <c r="A78" s="7" t="s">
        <v>894</v>
      </c>
      <c r="B78" s="24" t="s">
        <v>47</v>
      </c>
      <c r="C78" s="25" t="s">
        <v>598</v>
      </c>
      <c r="D78" s="26" t="s">
        <v>19</v>
      </c>
      <c r="E78" s="27">
        <v>1262553</v>
      </c>
      <c r="F78" s="28">
        <v>3</v>
      </c>
      <c r="G78" s="14">
        <v>3787659</v>
      </c>
    </row>
    <row r="79" spans="1:7" ht="30">
      <c r="A79" s="7" t="s">
        <v>894</v>
      </c>
      <c r="B79" s="24" t="s">
        <v>47</v>
      </c>
      <c r="C79" s="25" t="s">
        <v>48</v>
      </c>
      <c r="D79" s="26" t="s">
        <v>19</v>
      </c>
      <c r="E79" s="27">
        <v>894423</v>
      </c>
      <c r="F79" s="28">
        <v>3</v>
      </c>
      <c r="G79" s="14">
        <f>2683269-2191487</f>
        <v>491782</v>
      </c>
    </row>
    <row r="80" spans="1:7" ht="30">
      <c r="A80" s="7" t="s">
        <v>894</v>
      </c>
      <c r="B80" s="24" t="s">
        <v>47</v>
      </c>
      <c r="C80" s="25" t="s">
        <v>310</v>
      </c>
      <c r="D80" s="26" t="s">
        <v>19</v>
      </c>
      <c r="E80" s="27">
        <v>493254</v>
      </c>
      <c r="F80" s="28">
        <v>3</v>
      </c>
      <c r="G80" s="14">
        <v>1479762</v>
      </c>
    </row>
    <row r="81" spans="1:7" ht="30">
      <c r="A81" s="7" t="s">
        <v>894</v>
      </c>
      <c r="B81" s="24" t="s">
        <v>47</v>
      </c>
      <c r="C81" s="25" t="s">
        <v>311</v>
      </c>
      <c r="D81" s="26" t="s">
        <v>19</v>
      </c>
      <c r="E81" s="27">
        <v>466093</v>
      </c>
      <c r="F81" s="28"/>
      <c r="G81" s="14"/>
    </row>
    <row r="82" spans="1:7" ht="30.75">
      <c r="A82" s="7" t="s">
        <v>894</v>
      </c>
      <c r="B82" s="24" t="s">
        <v>47</v>
      </c>
      <c r="C82" s="25" t="s">
        <v>312</v>
      </c>
      <c r="D82" s="26" t="s">
        <v>19</v>
      </c>
      <c r="E82" s="27">
        <v>507922</v>
      </c>
      <c r="F82" s="28"/>
      <c r="G82" s="14"/>
    </row>
    <row r="83" spans="1:7" ht="30">
      <c r="A83" s="7" t="s">
        <v>894</v>
      </c>
      <c r="B83" s="24" t="s">
        <v>47</v>
      </c>
      <c r="C83" s="25" t="s">
        <v>308</v>
      </c>
      <c r="D83" s="26" t="s">
        <v>19</v>
      </c>
      <c r="E83" s="27">
        <v>779583</v>
      </c>
      <c r="F83" s="28"/>
      <c r="G83" s="14"/>
    </row>
    <row r="84" spans="1:7" ht="30">
      <c r="A84" s="7" t="s">
        <v>894</v>
      </c>
      <c r="B84" s="24" t="s">
        <v>47</v>
      </c>
      <c r="C84" s="25" t="s">
        <v>48</v>
      </c>
      <c r="D84" s="26" t="s">
        <v>19</v>
      </c>
      <c r="E84" s="27">
        <v>894423</v>
      </c>
      <c r="F84" s="29"/>
      <c r="G84" s="14"/>
    </row>
    <row r="85" spans="1:7" ht="30">
      <c r="A85" s="7" t="s">
        <v>894</v>
      </c>
      <c r="B85" s="556" t="s">
        <v>50</v>
      </c>
      <c r="C85" s="557"/>
      <c r="D85" s="557"/>
      <c r="E85" s="557"/>
      <c r="F85" s="558">
        <f>SUM(F77:F84)</f>
        <v>12</v>
      </c>
      <c r="G85" s="30">
        <f>SUM(G77:G84)</f>
        <v>9053242</v>
      </c>
    </row>
  </sheetData>
  <sheetProtection/>
  <dataValidations count="7">
    <dataValidation type="list" allowBlank="1" showInputMessage="1" showErrorMessage="1" sqref="C3">
      <formula1>$CK$3239:$CK$3248</formula1>
    </dataValidation>
    <dataValidation allowBlank="1" showInputMessage="1" showErrorMessage="1" prompt="Identifique la cantidad de trayectos que va a realizar en las direferentes ciudades en el transcurso de año." sqref="F3 F66:F75 F57:F63 F22:F55 F19 F12:F14 F16:F17 F77:F83"/>
    <dataValidation type="list" allowBlank="1" showInputMessage="1" showErrorMessage="1" sqref="C5:C14">
      <formula1>$CK$3249:$CK$3258</formula1>
    </dataValidation>
    <dataValidation type="list" allowBlank="1" showInputMessage="1" showErrorMessage="1" sqref="C16:C17">
      <formula1>$CK$3246:$CK$3255</formula1>
    </dataValidation>
    <dataValidation type="list" allowBlank="1" showInputMessage="1" showErrorMessage="1" sqref="C19 C57:C64 C77:C84">
      <formula1>$CK$3252:$CK$3261</formula1>
    </dataValidation>
    <dataValidation type="list" allowBlank="1" showInputMessage="1" showErrorMessage="1" sqref="C22:C55">
      <formula1>$CK$3379:$CK$3388</formula1>
    </dataValidation>
    <dataValidation type="list" allowBlank="1" showInputMessage="1" showErrorMessage="1" sqref="C66:C75">
      <formula1>$CK$3311:$CK$3320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93"/>
  <sheetViews>
    <sheetView zoomScalePageLayoutView="0" workbookViewId="0" topLeftCell="C82">
      <selection activeCell="H97" sqref="H97"/>
    </sheetView>
  </sheetViews>
  <sheetFormatPr defaultColWidth="11.421875" defaultRowHeight="15"/>
  <cols>
    <col min="1" max="1" width="37.28125" style="7" customWidth="1"/>
    <col min="2" max="2" width="33.140625" style="0" customWidth="1"/>
    <col min="3" max="3" width="40.140625" style="0" customWidth="1"/>
    <col min="6" max="6" width="13.421875" style="375" bestFit="1" customWidth="1"/>
    <col min="7" max="7" width="16.57421875" style="0" customWidth="1"/>
  </cols>
  <sheetData>
    <row r="1" ht="15"/>
    <row r="2" spans="2:7" ht="63">
      <c r="B2" s="31" t="s">
        <v>43</v>
      </c>
      <c r="C2" s="31" t="s">
        <v>52</v>
      </c>
      <c r="D2" s="9" t="s">
        <v>19</v>
      </c>
      <c r="E2" s="31" t="s">
        <v>53</v>
      </c>
      <c r="F2" s="573" t="s">
        <v>54</v>
      </c>
      <c r="G2" s="8" t="s">
        <v>23</v>
      </c>
    </row>
    <row r="3" spans="1:7" ht="30">
      <c r="A3" s="7" t="s">
        <v>51</v>
      </c>
      <c r="B3" s="32" t="s">
        <v>55</v>
      </c>
      <c r="C3" s="33" t="s">
        <v>56</v>
      </c>
      <c r="D3" s="34" t="s">
        <v>57</v>
      </c>
      <c r="E3" s="27">
        <v>48410</v>
      </c>
      <c r="F3" s="574">
        <v>6</v>
      </c>
      <c r="G3" s="14">
        <v>290460</v>
      </c>
    </row>
    <row r="4" spans="1:7" ht="30">
      <c r="A4" s="7" t="s">
        <v>51</v>
      </c>
      <c r="B4" s="35" t="s">
        <v>55</v>
      </c>
      <c r="C4" s="36" t="s">
        <v>58</v>
      </c>
      <c r="D4" s="37" t="s">
        <v>57</v>
      </c>
      <c r="E4" s="38">
        <v>31930</v>
      </c>
      <c r="F4" s="551">
        <v>30</v>
      </c>
      <c r="G4" s="18">
        <v>957900</v>
      </c>
    </row>
    <row r="5" spans="1:7" ht="30">
      <c r="A5" s="7" t="s">
        <v>51</v>
      </c>
      <c r="B5" s="35" t="s">
        <v>55</v>
      </c>
      <c r="C5" s="36" t="s">
        <v>59</v>
      </c>
      <c r="D5" s="37" t="s">
        <v>57</v>
      </c>
      <c r="E5" s="38">
        <v>42230</v>
      </c>
      <c r="F5" s="551">
        <v>4</v>
      </c>
      <c r="G5" s="18">
        <v>168920</v>
      </c>
    </row>
    <row r="6" spans="1:7" ht="30">
      <c r="A6" s="7" t="s">
        <v>51</v>
      </c>
      <c r="B6" s="35" t="s">
        <v>55</v>
      </c>
      <c r="C6" s="36" t="s">
        <v>60</v>
      </c>
      <c r="D6" s="37" t="s">
        <v>57</v>
      </c>
      <c r="E6" s="38">
        <v>18540</v>
      </c>
      <c r="F6" s="551"/>
      <c r="G6" s="18">
        <v>0</v>
      </c>
    </row>
    <row r="7" spans="1:7" ht="30">
      <c r="A7" s="7" t="s">
        <v>51</v>
      </c>
      <c r="B7" s="35" t="s">
        <v>55</v>
      </c>
      <c r="C7" s="36" t="s">
        <v>61</v>
      </c>
      <c r="D7" s="37" t="s">
        <v>57</v>
      </c>
      <c r="E7" s="38">
        <v>18540</v>
      </c>
      <c r="F7" s="551">
        <v>20</v>
      </c>
      <c r="G7" s="18">
        <v>370800</v>
      </c>
    </row>
    <row r="8" spans="2:7" ht="15.75">
      <c r="B8" s="567" t="s">
        <v>62</v>
      </c>
      <c r="C8" s="568"/>
      <c r="D8" s="568"/>
      <c r="E8" s="568"/>
      <c r="F8" s="575">
        <f>SUM(F3:F7)</f>
        <v>60</v>
      </c>
      <c r="G8" s="30">
        <v>1788080</v>
      </c>
    </row>
    <row r="9" spans="2:7" ht="63">
      <c r="B9" s="31" t="s">
        <v>43</v>
      </c>
      <c r="C9" s="31" t="s">
        <v>52</v>
      </c>
      <c r="D9" s="9" t="s">
        <v>19</v>
      </c>
      <c r="E9" s="31" t="s">
        <v>53</v>
      </c>
      <c r="F9" s="573" t="s">
        <v>54</v>
      </c>
      <c r="G9" s="8" t="s">
        <v>23</v>
      </c>
    </row>
    <row r="10" spans="1:7" ht="30">
      <c r="A10" s="7" t="s">
        <v>92</v>
      </c>
      <c r="B10" s="35" t="s">
        <v>55</v>
      </c>
      <c r="C10" s="36" t="s">
        <v>58</v>
      </c>
      <c r="D10" s="37" t="s">
        <v>57</v>
      </c>
      <c r="E10" s="106">
        <v>32960</v>
      </c>
      <c r="F10" s="76">
        <v>40</v>
      </c>
      <c r="G10" s="99">
        <v>1318400</v>
      </c>
    </row>
    <row r="11" spans="1:7" ht="30">
      <c r="A11" s="7" t="s">
        <v>92</v>
      </c>
      <c r="B11" s="35" t="s">
        <v>55</v>
      </c>
      <c r="C11" s="36" t="s">
        <v>59</v>
      </c>
      <c r="D11" s="37" t="s">
        <v>57</v>
      </c>
      <c r="E11" s="106">
        <v>51500</v>
      </c>
      <c r="F11" s="76">
        <v>32</v>
      </c>
      <c r="G11" s="99">
        <v>1648000</v>
      </c>
    </row>
    <row r="12" spans="1:7" ht="30">
      <c r="A12" s="7" t="s">
        <v>92</v>
      </c>
      <c r="B12" s="35" t="s">
        <v>55</v>
      </c>
      <c r="C12" s="36" t="s">
        <v>60</v>
      </c>
      <c r="D12" s="37" t="s">
        <v>57</v>
      </c>
      <c r="E12" s="106">
        <v>19570</v>
      </c>
      <c r="F12" s="76">
        <v>8</v>
      </c>
      <c r="G12" s="99">
        <v>156560</v>
      </c>
    </row>
    <row r="13" spans="1:7" ht="30">
      <c r="A13" s="7" t="s">
        <v>92</v>
      </c>
      <c r="B13" s="35" t="s">
        <v>55</v>
      </c>
      <c r="C13" s="36" t="s">
        <v>56</v>
      </c>
      <c r="D13" s="37" t="s">
        <v>57</v>
      </c>
      <c r="E13" s="106">
        <v>56650</v>
      </c>
      <c r="F13" s="76">
        <v>49</v>
      </c>
      <c r="G13" s="99">
        <v>2775850</v>
      </c>
    </row>
    <row r="14" spans="1:7" ht="30">
      <c r="A14" s="7" t="s">
        <v>92</v>
      </c>
      <c r="B14" s="35" t="s">
        <v>55</v>
      </c>
      <c r="C14" s="36" t="s">
        <v>61</v>
      </c>
      <c r="D14" s="37" t="s">
        <v>57</v>
      </c>
      <c r="E14" s="106">
        <v>19570</v>
      </c>
      <c r="F14" s="76">
        <v>208</v>
      </c>
      <c r="G14" s="99">
        <v>4070560</v>
      </c>
    </row>
    <row r="15" spans="1:7" ht="15.75">
      <c r="A15" s="7" t="s">
        <v>92</v>
      </c>
      <c r="B15" s="569" t="s">
        <v>62</v>
      </c>
      <c r="C15" s="570"/>
      <c r="D15" s="570"/>
      <c r="E15" s="570"/>
      <c r="F15" s="576">
        <f>SUM(F10:F14)</f>
        <v>337</v>
      </c>
      <c r="G15" s="105">
        <v>9969370</v>
      </c>
    </row>
    <row r="16" spans="1:7" ht="30">
      <c r="A16" s="7" t="s">
        <v>416</v>
      </c>
      <c r="B16" s="32" t="s">
        <v>55</v>
      </c>
      <c r="C16" s="33" t="s">
        <v>56</v>
      </c>
      <c r="D16" s="34" t="s">
        <v>57</v>
      </c>
      <c r="E16" s="27">
        <v>56650</v>
      </c>
      <c r="F16" s="574">
        <v>20</v>
      </c>
      <c r="G16" s="14">
        <v>1133000</v>
      </c>
    </row>
    <row r="17" spans="1:7" ht="30">
      <c r="A17" s="7" t="s">
        <v>416</v>
      </c>
      <c r="B17" s="35" t="s">
        <v>55</v>
      </c>
      <c r="C17" s="36" t="s">
        <v>58</v>
      </c>
      <c r="D17" s="37" t="s">
        <v>57</v>
      </c>
      <c r="E17" s="38">
        <v>32960</v>
      </c>
      <c r="F17" s="551">
        <v>20</v>
      </c>
      <c r="G17" s="18">
        <v>659200</v>
      </c>
    </row>
    <row r="18" spans="1:7" ht="30">
      <c r="A18" s="7" t="s">
        <v>416</v>
      </c>
      <c r="B18" s="35" t="s">
        <v>55</v>
      </c>
      <c r="C18" s="36" t="s">
        <v>59</v>
      </c>
      <c r="D18" s="37" t="s">
        <v>57</v>
      </c>
      <c r="E18" s="38">
        <v>51500</v>
      </c>
      <c r="F18" s="551">
        <v>20</v>
      </c>
      <c r="G18" s="18">
        <v>1030000</v>
      </c>
    </row>
    <row r="19" spans="1:7" ht="15.75">
      <c r="A19" s="7" t="s">
        <v>416</v>
      </c>
      <c r="B19" s="571" t="s">
        <v>62</v>
      </c>
      <c r="C19" s="572"/>
      <c r="D19" s="572"/>
      <c r="E19" s="572"/>
      <c r="F19" s="577">
        <f>SUM(F16:F18)</f>
        <v>60</v>
      </c>
      <c r="G19" s="30">
        <v>2822200</v>
      </c>
    </row>
    <row r="20" spans="1:7" ht="30">
      <c r="A20" s="7" t="s">
        <v>446</v>
      </c>
      <c r="B20" s="32" t="s">
        <v>55</v>
      </c>
      <c r="C20" s="33" t="s">
        <v>56</v>
      </c>
      <c r="D20" s="34" t="s">
        <v>57</v>
      </c>
      <c r="E20" s="27">
        <v>56650</v>
      </c>
      <c r="F20" s="574">
        <v>340</v>
      </c>
      <c r="G20" s="14">
        <v>19261000</v>
      </c>
    </row>
    <row r="21" spans="1:7" ht="30">
      <c r="A21" s="7" t="s">
        <v>446</v>
      </c>
      <c r="B21" s="35" t="s">
        <v>55</v>
      </c>
      <c r="C21" s="36" t="s">
        <v>59</v>
      </c>
      <c r="D21" s="37" t="s">
        <v>57</v>
      </c>
      <c r="E21" s="38">
        <v>51500</v>
      </c>
      <c r="F21" s="551">
        <v>200</v>
      </c>
      <c r="G21" s="18">
        <v>10300000</v>
      </c>
    </row>
    <row r="22" spans="1:7" ht="30">
      <c r="A22" s="7" t="s">
        <v>446</v>
      </c>
      <c r="B22" s="35" t="s">
        <v>55</v>
      </c>
      <c r="C22" s="36" t="s">
        <v>58</v>
      </c>
      <c r="D22" s="37" t="s">
        <v>57</v>
      </c>
      <c r="E22" s="38">
        <v>32960</v>
      </c>
      <c r="F22" s="551">
        <v>100</v>
      </c>
      <c r="G22" s="18">
        <v>3296000</v>
      </c>
    </row>
    <row r="23" spans="1:7" ht="30">
      <c r="A23" s="7" t="s">
        <v>446</v>
      </c>
      <c r="B23" s="35" t="s">
        <v>55</v>
      </c>
      <c r="C23" s="36" t="s">
        <v>61</v>
      </c>
      <c r="D23" s="37" t="s">
        <v>57</v>
      </c>
      <c r="E23" s="38">
        <v>19570</v>
      </c>
      <c r="F23" s="551">
        <v>300</v>
      </c>
      <c r="G23" s="18">
        <v>5871000</v>
      </c>
    </row>
    <row r="24" spans="1:7" ht="15.75">
      <c r="A24" s="7" t="s">
        <v>446</v>
      </c>
      <c r="B24" s="571" t="s">
        <v>62</v>
      </c>
      <c r="C24" s="572"/>
      <c r="D24" s="572"/>
      <c r="E24" s="572"/>
      <c r="F24" s="577">
        <f>SUM(F20:F23)</f>
        <v>940</v>
      </c>
      <c r="G24" s="30">
        <v>38728000</v>
      </c>
    </row>
    <row r="25" spans="1:7" ht="30">
      <c r="A25" s="7" t="s">
        <v>469</v>
      </c>
      <c r="B25" s="32" t="s">
        <v>55</v>
      </c>
      <c r="C25" s="33" t="s">
        <v>56</v>
      </c>
      <c r="D25" s="34" t="s">
        <v>57</v>
      </c>
      <c r="E25" s="27">
        <v>48410</v>
      </c>
      <c r="F25" s="574">
        <v>1</v>
      </c>
      <c r="G25" s="14">
        <v>48410</v>
      </c>
    </row>
    <row r="26" spans="1:7" ht="30">
      <c r="A26" s="7" t="s">
        <v>469</v>
      </c>
      <c r="B26" s="35" t="s">
        <v>55</v>
      </c>
      <c r="C26" s="36" t="s">
        <v>59</v>
      </c>
      <c r="D26" s="37" t="s">
        <v>57</v>
      </c>
      <c r="E26" s="38">
        <v>42230</v>
      </c>
      <c r="F26" s="551"/>
      <c r="G26" s="18">
        <v>0</v>
      </c>
    </row>
    <row r="27" spans="1:7" ht="30">
      <c r="A27" s="7" t="s">
        <v>469</v>
      </c>
      <c r="B27" s="35" t="s">
        <v>55</v>
      </c>
      <c r="C27" s="36" t="s">
        <v>59</v>
      </c>
      <c r="D27" s="37" t="s">
        <v>57</v>
      </c>
      <c r="E27" s="38">
        <v>42230</v>
      </c>
      <c r="F27" s="551">
        <v>1</v>
      </c>
      <c r="G27" s="18">
        <v>42230</v>
      </c>
    </row>
    <row r="28" spans="1:7" ht="30">
      <c r="A28" s="7" t="s">
        <v>469</v>
      </c>
      <c r="B28" s="35" t="s">
        <v>55</v>
      </c>
      <c r="C28" s="36" t="s">
        <v>60</v>
      </c>
      <c r="D28" s="37" t="s">
        <v>57</v>
      </c>
      <c r="E28" s="38">
        <v>18540</v>
      </c>
      <c r="F28" s="551"/>
      <c r="G28" s="18">
        <v>0</v>
      </c>
    </row>
    <row r="29" spans="1:7" ht="30">
      <c r="A29" s="7" t="s">
        <v>469</v>
      </c>
      <c r="B29" s="35" t="s">
        <v>55</v>
      </c>
      <c r="C29" s="36" t="s">
        <v>61</v>
      </c>
      <c r="D29" s="37" t="s">
        <v>57</v>
      </c>
      <c r="E29" s="38">
        <v>18540</v>
      </c>
      <c r="F29" s="551">
        <v>4</v>
      </c>
      <c r="G29" s="18">
        <v>74160</v>
      </c>
    </row>
    <row r="30" spans="2:7" ht="15.75">
      <c r="B30" s="581"/>
      <c r="C30" s="36"/>
      <c r="D30" s="37"/>
      <c r="E30" s="38"/>
      <c r="F30" s="551">
        <f>SUM(F25:F29)</f>
        <v>6</v>
      </c>
      <c r="G30" s="551">
        <f>SUM(G25:G29)</f>
        <v>164800</v>
      </c>
    </row>
    <row r="31" spans="2:7" ht="63">
      <c r="B31" s="31" t="s">
        <v>43</v>
      </c>
      <c r="C31" s="31" t="s">
        <v>52</v>
      </c>
      <c r="D31" s="9" t="s">
        <v>19</v>
      </c>
      <c r="E31" s="31" t="s">
        <v>53</v>
      </c>
      <c r="F31" s="573" t="s">
        <v>54</v>
      </c>
      <c r="G31" s="8" t="s">
        <v>23</v>
      </c>
    </row>
    <row r="32" spans="1:7" ht="30">
      <c r="A32" s="7" t="s">
        <v>603</v>
      </c>
      <c r="B32" s="147" t="s">
        <v>55</v>
      </c>
      <c r="C32" s="148" t="s">
        <v>59</v>
      </c>
      <c r="D32" s="149" t="s">
        <v>57</v>
      </c>
      <c r="E32" s="27">
        <v>42230</v>
      </c>
      <c r="F32" s="578">
        <v>40</v>
      </c>
      <c r="G32" s="14">
        <v>1666340</v>
      </c>
    </row>
    <row r="33" spans="1:7" ht="30">
      <c r="A33" s="7" t="s">
        <v>603</v>
      </c>
      <c r="B33" s="150" t="s">
        <v>55</v>
      </c>
      <c r="C33" s="151" t="s">
        <v>61</v>
      </c>
      <c r="D33" s="152" t="s">
        <v>57</v>
      </c>
      <c r="E33" s="38">
        <v>18540</v>
      </c>
      <c r="F33" s="492">
        <v>130</v>
      </c>
      <c r="G33" s="14">
        <v>2410200</v>
      </c>
    </row>
    <row r="34" spans="1:7" ht="30">
      <c r="A34" s="7" t="s">
        <v>603</v>
      </c>
      <c r="B34" s="150" t="s">
        <v>55</v>
      </c>
      <c r="C34" s="151" t="s">
        <v>58</v>
      </c>
      <c r="D34" s="152" t="s">
        <v>57</v>
      </c>
      <c r="E34" s="38">
        <v>31930</v>
      </c>
      <c r="F34" s="492">
        <v>30</v>
      </c>
      <c r="G34" s="14">
        <v>957900</v>
      </c>
    </row>
    <row r="35" spans="1:7" ht="30">
      <c r="A35" s="7" t="s">
        <v>603</v>
      </c>
      <c r="B35" s="150" t="s">
        <v>55</v>
      </c>
      <c r="C35" s="151" t="s">
        <v>58</v>
      </c>
      <c r="D35" s="152" t="s">
        <v>57</v>
      </c>
      <c r="E35" s="38">
        <v>31930</v>
      </c>
      <c r="F35" s="492">
        <v>30</v>
      </c>
      <c r="G35" s="14">
        <v>957900</v>
      </c>
    </row>
    <row r="36" spans="1:7" ht="30">
      <c r="A36" s="7" t="s">
        <v>603</v>
      </c>
      <c r="B36" s="153" t="s">
        <v>55</v>
      </c>
      <c r="C36" s="154" t="s">
        <v>56</v>
      </c>
      <c r="D36" s="155" t="s">
        <v>57</v>
      </c>
      <c r="E36" s="156">
        <v>48410</v>
      </c>
      <c r="F36" s="579">
        <v>20</v>
      </c>
      <c r="G36" s="14">
        <v>968200</v>
      </c>
    </row>
    <row r="37" spans="1:7" ht="30">
      <c r="A37" s="7" t="s">
        <v>603</v>
      </c>
      <c r="B37" s="157" t="s">
        <v>55</v>
      </c>
      <c r="C37" s="151" t="s">
        <v>58</v>
      </c>
      <c r="D37" s="152" t="s">
        <v>57</v>
      </c>
      <c r="E37" s="38">
        <v>31930</v>
      </c>
      <c r="F37" s="492">
        <v>300</v>
      </c>
      <c r="G37" s="14">
        <v>9579000</v>
      </c>
    </row>
    <row r="38" spans="1:7" ht="30">
      <c r="A38" s="7" t="s">
        <v>603</v>
      </c>
      <c r="B38" s="157" t="s">
        <v>55</v>
      </c>
      <c r="C38" s="151" t="s">
        <v>58</v>
      </c>
      <c r="D38" s="152" t="s">
        <v>57</v>
      </c>
      <c r="E38" s="38">
        <v>31930</v>
      </c>
      <c r="F38" s="492">
        <v>400</v>
      </c>
      <c r="G38" s="14">
        <v>12772000</v>
      </c>
    </row>
    <row r="39" spans="1:7" ht="30">
      <c r="A39" s="7" t="s">
        <v>603</v>
      </c>
      <c r="B39" s="157" t="s">
        <v>55</v>
      </c>
      <c r="C39" s="151" t="s">
        <v>61</v>
      </c>
      <c r="D39" s="152" t="s">
        <v>57</v>
      </c>
      <c r="E39" s="38">
        <v>18540</v>
      </c>
      <c r="F39" s="492">
        <v>240</v>
      </c>
      <c r="G39" s="14">
        <v>4449600</v>
      </c>
    </row>
    <row r="40" spans="1:7" ht="30">
      <c r="A40" s="7" t="s">
        <v>603</v>
      </c>
      <c r="B40" s="157" t="s">
        <v>55</v>
      </c>
      <c r="C40" s="151" t="s">
        <v>59</v>
      </c>
      <c r="D40" s="152" t="s">
        <v>57</v>
      </c>
      <c r="E40" s="38">
        <v>42230</v>
      </c>
      <c r="F40" s="492">
        <v>40</v>
      </c>
      <c r="G40" s="14">
        <v>1689200</v>
      </c>
    </row>
    <row r="41" spans="1:7" ht="30">
      <c r="A41" s="7" t="s">
        <v>603</v>
      </c>
      <c r="B41" s="157" t="s">
        <v>55</v>
      </c>
      <c r="C41" s="151" t="s">
        <v>56</v>
      </c>
      <c r="D41" s="152" t="s">
        <v>57</v>
      </c>
      <c r="E41" s="38">
        <v>48410</v>
      </c>
      <c r="F41" s="492">
        <v>30</v>
      </c>
      <c r="G41" s="14">
        <v>1452300</v>
      </c>
    </row>
    <row r="42" spans="1:7" ht="30">
      <c r="A42" s="7" t="s">
        <v>603</v>
      </c>
      <c r="B42" s="157" t="s">
        <v>55</v>
      </c>
      <c r="C42" s="151" t="s">
        <v>59</v>
      </c>
      <c r="D42" s="152" t="s">
        <v>57</v>
      </c>
      <c r="E42" s="38">
        <v>42230</v>
      </c>
      <c r="F42" s="492">
        <v>40</v>
      </c>
      <c r="G42" s="14">
        <v>1689200</v>
      </c>
    </row>
    <row r="43" spans="1:7" ht="30">
      <c r="A43" s="7" t="s">
        <v>603</v>
      </c>
      <c r="B43" s="157" t="s">
        <v>55</v>
      </c>
      <c r="C43" s="151" t="s">
        <v>58</v>
      </c>
      <c r="D43" s="152" t="s">
        <v>57</v>
      </c>
      <c r="E43" s="38">
        <v>31930</v>
      </c>
      <c r="F43" s="492">
        <v>150</v>
      </c>
      <c r="G43" s="14">
        <v>4789500</v>
      </c>
    </row>
    <row r="44" spans="1:7" ht="30">
      <c r="A44" s="7" t="s">
        <v>603</v>
      </c>
      <c r="B44" s="157" t="s">
        <v>55</v>
      </c>
      <c r="C44" s="151" t="s">
        <v>60</v>
      </c>
      <c r="D44" s="152" t="s">
        <v>57</v>
      </c>
      <c r="E44" s="38">
        <v>18540</v>
      </c>
      <c r="F44" s="492">
        <v>40</v>
      </c>
      <c r="G44" s="14">
        <v>741600</v>
      </c>
    </row>
    <row r="45" spans="1:7" ht="30">
      <c r="A45" s="7" t="s">
        <v>603</v>
      </c>
      <c r="B45" s="157" t="s">
        <v>55</v>
      </c>
      <c r="C45" s="151" t="s">
        <v>61</v>
      </c>
      <c r="D45" s="152" t="s">
        <v>57</v>
      </c>
      <c r="E45" s="38">
        <v>18540</v>
      </c>
      <c r="F45" s="492">
        <v>180</v>
      </c>
      <c r="G45" s="14">
        <v>3337200</v>
      </c>
    </row>
    <row r="46" spans="1:7" ht="30">
      <c r="A46" s="7" t="s">
        <v>603</v>
      </c>
      <c r="B46" s="147" t="s">
        <v>55</v>
      </c>
      <c r="C46" s="148" t="s">
        <v>61</v>
      </c>
      <c r="D46" s="149" t="s">
        <v>57</v>
      </c>
      <c r="E46" s="27">
        <v>18540</v>
      </c>
      <c r="F46" s="578">
        <v>50</v>
      </c>
      <c r="G46" s="14">
        <v>927000</v>
      </c>
    </row>
    <row r="47" spans="1:7" ht="30">
      <c r="A47" s="7" t="s">
        <v>603</v>
      </c>
      <c r="B47" s="150" t="s">
        <v>55</v>
      </c>
      <c r="C47" s="151" t="s">
        <v>59</v>
      </c>
      <c r="D47" s="152" t="s">
        <v>57</v>
      </c>
      <c r="E47" s="38">
        <v>42230</v>
      </c>
      <c r="F47" s="492">
        <v>4</v>
      </c>
      <c r="G47" s="14">
        <v>168920</v>
      </c>
    </row>
    <row r="48" spans="1:7" ht="30">
      <c r="A48" s="7" t="s">
        <v>603</v>
      </c>
      <c r="B48" s="150" t="s">
        <v>55</v>
      </c>
      <c r="C48" s="151" t="s">
        <v>56</v>
      </c>
      <c r="D48" s="152" t="s">
        <v>57</v>
      </c>
      <c r="E48" s="38">
        <v>48410</v>
      </c>
      <c r="F48" s="492">
        <v>4</v>
      </c>
      <c r="G48" s="14">
        <v>193640</v>
      </c>
    </row>
    <row r="49" spans="1:7" ht="30">
      <c r="A49" s="7" t="s">
        <v>603</v>
      </c>
      <c r="B49" s="150" t="s">
        <v>55</v>
      </c>
      <c r="C49" s="151" t="s">
        <v>60</v>
      </c>
      <c r="D49" s="152" t="s">
        <v>57</v>
      </c>
      <c r="E49" s="38">
        <v>18540</v>
      </c>
      <c r="F49" s="492">
        <v>4</v>
      </c>
      <c r="G49" s="14">
        <v>74160</v>
      </c>
    </row>
    <row r="50" spans="1:7" ht="30">
      <c r="A50" s="7" t="s">
        <v>603</v>
      </c>
      <c r="B50" s="147" t="s">
        <v>55</v>
      </c>
      <c r="C50" s="148" t="s">
        <v>59</v>
      </c>
      <c r="D50" s="149" t="s">
        <v>57</v>
      </c>
      <c r="E50" s="27">
        <v>42230</v>
      </c>
      <c r="F50" s="578">
        <v>50</v>
      </c>
      <c r="G50" s="14">
        <v>2111500</v>
      </c>
    </row>
    <row r="51" spans="1:7" ht="30">
      <c r="A51" s="7" t="s">
        <v>603</v>
      </c>
      <c r="B51" s="150" t="s">
        <v>55</v>
      </c>
      <c r="C51" s="151" t="s">
        <v>61</v>
      </c>
      <c r="D51" s="152" t="s">
        <v>57</v>
      </c>
      <c r="E51" s="38">
        <v>18540</v>
      </c>
      <c r="F51" s="492">
        <v>130</v>
      </c>
      <c r="G51" s="14">
        <v>2410200</v>
      </c>
    </row>
    <row r="52" spans="1:7" ht="30">
      <c r="A52" s="7" t="s">
        <v>603</v>
      </c>
      <c r="B52" s="35" t="s">
        <v>55</v>
      </c>
      <c r="C52" s="36" t="s">
        <v>58</v>
      </c>
      <c r="D52" s="37" t="s">
        <v>57</v>
      </c>
      <c r="E52" s="38">
        <v>31930</v>
      </c>
      <c r="F52" s="551">
        <v>40</v>
      </c>
      <c r="G52" s="14">
        <v>1277200</v>
      </c>
    </row>
    <row r="53" spans="1:7" ht="30">
      <c r="A53" s="7" t="s">
        <v>603</v>
      </c>
      <c r="B53" s="35" t="s">
        <v>55</v>
      </c>
      <c r="C53" s="36" t="s">
        <v>58</v>
      </c>
      <c r="D53" s="37" t="s">
        <v>57</v>
      </c>
      <c r="E53" s="38">
        <v>31930</v>
      </c>
      <c r="F53" s="551">
        <v>30</v>
      </c>
      <c r="G53" s="14">
        <v>957900</v>
      </c>
    </row>
    <row r="54" spans="1:7" ht="30">
      <c r="A54" s="7" t="s">
        <v>603</v>
      </c>
      <c r="B54" s="35" t="s">
        <v>55</v>
      </c>
      <c r="C54" s="36" t="s">
        <v>56</v>
      </c>
      <c r="D54" s="37" t="s">
        <v>57</v>
      </c>
      <c r="E54" s="38">
        <v>48410</v>
      </c>
      <c r="F54" s="551">
        <v>30</v>
      </c>
      <c r="G54" s="14">
        <v>1452300</v>
      </c>
    </row>
    <row r="55" spans="1:7" ht="30">
      <c r="A55" s="7" t="s">
        <v>603</v>
      </c>
      <c r="B55" s="35" t="s">
        <v>55</v>
      </c>
      <c r="C55" s="36" t="s">
        <v>58</v>
      </c>
      <c r="D55" s="37" t="s">
        <v>57</v>
      </c>
      <c r="E55" s="38">
        <v>31930</v>
      </c>
      <c r="F55" s="551">
        <v>300</v>
      </c>
      <c r="G55" s="14">
        <v>9579000</v>
      </c>
    </row>
    <row r="56" spans="1:7" ht="30">
      <c r="A56" s="7" t="s">
        <v>603</v>
      </c>
      <c r="B56" s="35" t="s">
        <v>55</v>
      </c>
      <c r="C56" s="36" t="s">
        <v>58</v>
      </c>
      <c r="D56" s="37" t="s">
        <v>57</v>
      </c>
      <c r="E56" s="38">
        <v>31930</v>
      </c>
      <c r="F56" s="551">
        <v>400</v>
      </c>
      <c r="G56" s="14">
        <v>12772000</v>
      </c>
    </row>
    <row r="57" spans="1:7" ht="30">
      <c r="A57" s="7" t="s">
        <v>603</v>
      </c>
      <c r="B57" s="35" t="s">
        <v>55</v>
      </c>
      <c r="C57" s="36" t="s">
        <v>61</v>
      </c>
      <c r="D57" s="37" t="s">
        <v>57</v>
      </c>
      <c r="E57" s="38">
        <v>18540</v>
      </c>
      <c r="F57" s="551">
        <v>240</v>
      </c>
      <c r="G57" s="14">
        <v>4449600</v>
      </c>
    </row>
    <row r="58" spans="1:7" ht="30">
      <c r="A58" s="7" t="s">
        <v>603</v>
      </c>
      <c r="B58" s="35" t="s">
        <v>55</v>
      </c>
      <c r="C58" s="36" t="s">
        <v>59</v>
      </c>
      <c r="D58" s="37" t="s">
        <v>57</v>
      </c>
      <c r="E58" s="38">
        <v>42230</v>
      </c>
      <c r="F58" s="551">
        <v>40</v>
      </c>
      <c r="G58" s="14">
        <v>1689200</v>
      </c>
    </row>
    <row r="59" spans="1:7" ht="30">
      <c r="A59" s="7" t="s">
        <v>603</v>
      </c>
      <c r="B59" s="35" t="s">
        <v>55</v>
      </c>
      <c r="C59" s="36" t="s">
        <v>56</v>
      </c>
      <c r="D59" s="37" t="s">
        <v>57</v>
      </c>
      <c r="E59" s="38">
        <v>48410</v>
      </c>
      <c r="F59" s="551">
        <v>30</v>
      </c>
      <c r="G59" s="14">
        <v>1452300</v>
      </c>
    </row>
    <row r="60" spans="1:7" ht="30">
      <c r="A60" s="7" t="s">
        <v>603</v>
      </c>
      <c r="B60" s="35" t="s">
        <v>55</v>
      </c>
      <c r="C60" s="36" t="s">
        <v>59</v>
      </c>
      <c r="D60" s="37" t="s">
        <v>57</v>
      </c>
      <c r="E60" s="38">
        <v>42230</v>
      </c>
      <c r="F60" s="551">
        <v>40</v>
      </c>
      <c r="G60" s="14">
        <v>1689200</v>
      </c>
    </row>
    <row r="61" spans="1:7" ht="30">
      <c r="A61" s="7" t="s">
        <v>603</v>
      </c>
      <c r="B61" s="35" t="s">
        <v>55</v>
      </c>
      <c r="C61" s="36" t="s">
        <v>58</v>
      </c>
      <c r="D61" s="37" t="s">
        <v>57</v>
      </c>
      <c r="E61" s="38">
        <v>31930</v>
      </c>
      <c r="F61" s="551">
        <v>150</v>
      </c>
      <c r="G61" s="14">
        <v>4789500</v>
      </c>
    </row>
    <row r="62" spans="1:7" ht="30">
      <c r="A62" s="7" t="s">
        <v>603</v>
      </c>
      <c r="B62" s="35" t="s">
        <v>55</v>
      </c>
      <c r="C62" s="36" t="s">
        <v>60</v>
      </c>
      <c r="D62" s="37" t="s">
        <v>57</v>
      </c>
      <c r="E62" s="38">
        <v>18540</v>
      </c>
      <c r="F62" s="551">
        <v>40</v>
      </c>
      <c r="G62" s="14">
        <v>741600</v>
      </c>
    </row>
    <row r="63" spans="1:7" ht="30">
      <c r="A63" s="7" t="s">
        <v>603</v>
      </c>
      <c r="B63" s="35" t="s">
        <v>55</v>
      </c>
      <c r="C63" s="36" t="s">
        <v>61</v>
      </c>
      <c r="D63" s="37" t="s">
        <v>57</v>
      </c>
      <c r="E63" s="38">
        <v>18540</v>
      </c>
      <c r="F63" s="551">
        <v>180</v>
      </c>
      <c r="G63" s="14">
        <v>3337200</v>
      </c>
    </row>
    <row r="64" spans="1:7" ht="30">
      <c r="A64" s="7" t="s">
        <v>603</v>
      </c>
      <c r="B64" s="35" t="s">
        <v>55</v>
      </c>
      <c r="C64" s="36" t="s">
        <v>61</v>
      </c>
      <c r="D64" s="37" t="s">
        <v>57</v>
      </c>
      <c r="E64" s="38">
        <v>18540</v>
      </c>
      <c r="F64" s="551">
        <v>50</v>
      </c>
      <c r="G64" s="14">
        <v>927000</v>
      </c>
    </row>
    <row r="65" spans="1:7" ht="30">
      <c r="A65" s="7" t="s">
        <v>603</v>
      </c>
      <c r="B65" s="35" t="s">
        <v>55</v>
      </c>
      <c r="C65" s="36" t="s">
        <v>59</v>
      </c>
      <c r="D65" s="37" t="s">
        <v>57</v>
      </c>
      <c r="E65" s="38">
        <v>42230</v>
      </c>
      <c r="F65" s="551">
        <v>8</v>
      </c>
      <c r="G65" s="14">
        <v>337840</v>
      </c>
    </row>
    <row r="66" spans="1:7" ht="30">
      <c r="A66" s="7" t="s">
        <v>603</v>
      </c>
      <c r="B66" s="35" t="s">
        <v>55</v>
      </c>
      <c r="C66" s="36" t="s">
        <v>56</v>
      </c>
      <c r="D66" s="37" t="s">
        <v>57</v>
      </c>
      <c r="E66" s="38">
        <v>48410</v>
      </c>
      <c r="F66" s="551">
        <v>4</v>
      </c>
      <c r="G66" s="14">
        <v>193640</v>
      </c>
    </row>
    <row r="67" spans="1:7" ht="30">
      <c r="A67" s="7" t="s">
        <v>603</v>
      </c>
      <c r="B67" s="35" t="s">
        <v>55</v>
      </c>
      <c r="C67" s="36" t="s">
        <v>60</v>
      </c>
      <c r="D67" s="37" t="s">
        <v>57</v>
      </c>
      <c r="E67" s="38">
        <v>18540</v>
      </c>
      <c r="F67" s="551">
        <v>8</v>
      </c>
      <c r="G67" s="14">
        <v>148320</v>
      </c>
    </row>
    <row r="68" spans="1:7" ht="30">
      <c r="A68" s="7" t="s">
        <v>603</v>
      </c>
      <c r="B68" s="35" t="s">
        <v>55</v>
      </c>
      <c r="C68" s="36" t="s">
        <v>61</v>
      </c>
      <c r="D68" s="37" t="s">
        <v>57</v>
      </c>
      <c r="E68" s="38">
        <v>18540</v>
      </c>
      <c r="F68" s="551">
        <v>8</v>
      </c>
      <c r="G68" s="14">
        <v>148320</v>
      </c>
    </row>
    <row r="69" spans="1:7" ht="30">
      <c r="A69" s="7" t="s">
        <v>603</v>
      </c>
      <c r="B69" s="35" t="s">
        <v>55</v>
      </c>
      <c r="C69" s="36" t="s">
        <v>61</v>
      </c>
      <c r="D69" s="37" t="s">
        <v>57</v>
      </c>
      <c r="E69" s="38">
        <v>18540</v>
      </c>
      <c r="F69" s="551">
        <v>8</v>
      </c>
      <c r="G69" s="18">
        <v>148320</v>
      </c>
    </row>
    <row r="70" spans="1:7" ht="15.75">
      <c r="A70" s="7" t="s">
        <v>603</v>
      </c>
      <c r="B70" s="567" t="s">
        <v>62</v>
      </c>
      <c r="C70" s="165"/>
      <c r="D70" s="165"/>
      <c r="E70" s="165"/>
      <c r="F70" s="166">
        <f>SUM(F32:F69)</f>
        <v>3518</v>
      </c>
      <c r="G70" s="30">
        <v>99436000</v>
      </c>
    </row>
    <row r="71" spans="1:7" ht="15">
      <c r="A71" s="7" t="s">
        <v>659</v>
      </c>
      <c r="B71" t="s">
        <v>55</v>
      </c>
      <c r="C71" t="s">
        <v>56</v>
      </c>
      <c r="D71" t="s">
        <v>57</v>
      </c>
      <c r="E71" s="60">
        <v>56650</v>
      </c>
      <c r="F71" s="375">
        <v>8</v>
      </c>
      <c r="G71" s="60">
        <v>453200</v>
      </c>
    </row>
    <row r="72" spans="1:7" ht="15">
      <c r="A72" s="7" t="s">
        <v>659</v>
      </c>
      <c r="B72" t="s">
        <v>55</v>
      </c>
      <c r="C72" t="s">
        <v>59</v>
      </c>
      <c r="D72" t="s">
        <v>57</v>
      </c>
      <c r="E72" s="60">
        <v>51500</v>
      </c>
      <c r="F72" s="375">
        <v>8</v>
      </c>
      <c r="G72" s="60">
        <v>412000</v>
      </c>
    </row>
    <row r="73" spans="1:7" ht="15">
      <c r="A73" s="7" t="s">
        <v>659</v>
      </c>
      <c r="B73" t="s">
        <v>55</v>
      </c>
      <c r="C73" t="s">
        <v>59</v>
      </c>
      <c r="D73" t="s">
        <v>57</v>
      </c>
      <c r="E73" s="60">
        <v>51500</v>
      </c>
      <c r="F73" s="375">
        <v>8</v>
      </c>
      <c r="G73" s="60">
        <v>412000</v>
      </c>
    </row>
    <row r="74" spans="1:7" ht="15">
      <c r="A74" s="7" t="s">
        <v>659</v>
      </c>
      <c r="B74" t="s">
        <v>55</v>
      </c>
      <c r="C74" t="s">
        <v>60</v>
      </c>
      <c r="D74" t="s">
        <v>57</v>
      </c>
      <c r="E74" s="60">
        <v>19570</v>
      </c>
      <c r="F74" s="375">
        <v>12</v>
      </c>
      <c r="G74" s="60">
        <v>234840</v>
      </c>
    </row>
    <row r="75" spans="1:7" ht="15">
      <c r="A75" s="7" t="s">
        <v>659</v>
      </c>
      <c r="B75" t="s">
        <v>55</v>
      </c>
      <c r="C75" t="s">
        <v>61</v>
      </c>
      <c r="D75" t="s">
        <v>57</v>
      </c>
      <c r="E75" s="60">
        <v>19570</v>
      </c>
      <c r="F75" s="375">
        <v>8</v>
      </c>
      <c r="G75" s="60">
        <v>156560</v>
      </c>
    </row>
    <row r="76" spans="5:7" ht="15">
      <c r="E76" s="60"/>
      <c r="F76" s="375">
        <f>SUM(F71:F75)</f>
        <v>44</v>
      </c>
      <c r="G76" s="375">
        <f>SUM(G71:G75)</f>
        <v>1668600</v>
      </c>
    </row>
    <row r="77" spans="1:7" ht="30">
      <c r="A77" s="7" t="s">
        <v>700</v>
      </c>
      <c r="B77" s="32" t="s">
        <v>55</v>
      </c>
      <c r="C77" s="33" t="s">
        <v>59</v>
      </c>
      <c r="D77" s="34" t="s">
        <v>57</v>
      </c>
      <c r="E77" s="27">
        <v>51500</v>
      </c>
      <c r="F77" s="574">
        <v>68</v>
      </c>
      <c r="G77" s="14">
        <v>3502000</v>
      </c>
    </row>
    <row r="78" spans="1:7" ht="30">
      <c r="A78" s="7" t="s">
        <v>700</v>
      </c>
      <c r="B78" s="32" t="s">
        <v>55</v>
      </c>
      <c r="C78" s="33" t="s">
        <v>58</v>
      </c>
      <c r="D78" s="34"/>
      <c r="E78" s="27">
        <v>32960</v>
      </c>
      <c r="F78" s="580">
        <v>160</v>
      </c>
      <c r="G78" s="14">
        <v>5273600</v>
      </c>
    </row>
    <row r="79" spans="1:7" ht="30">
      <c r="A79" s="7" t="s">
        <v>700</v>
      </c>
      <c r="B79" s="32" t="s">
        <v>55</v>
      </c>
      <c r="C79" s="33" t="s">
        <v>56</v>
      </c>
      <c r="D79" s="34"/>
      <c r="E79" s="27">
        <v>56650</v>
      </c>
      <c r="F79" s="574">
        <v>44</v>
      </c>
      <c r="G79" s="14">
        <v>2492600</v>
      </c>
    </row>
    <row r="80" spans="1:7" ht="30">
      <c r="A80" s="7" t="s">
        <v>700</v>
      </c>
      <c r="B80" s="32" t="s">
        <v>55</v>
      </c>
      <c r="C80" s="36" t="s">
        <v>61</v>
      </c>
      <c r="D80" s="37" t="s">
        <v>57</v>
      </c>
      <c r="E80" s="27">
        <v>19570</v>
      </c>
      <c r="F80" s="551">
        <v>112</v>
      </c>
      <c r="G80" s="14">
        <v>2191840</v>
      </c>
    </row>
    <row r="81" spans="1:7" ht="30">
      <c r="A81" s="7" t="s">
        <v>700</v>
      </c>
      <c r="B81" s="32" t="s">
        <v>55</v>
      </c>
      <c r="C81" s="36" t="s">
        <v>58</v>
      </c>
      <c r="D81" s="37"/>
      <c r="E81" s="27">
        <v>32960</v>
      </c>
      <c r="F81" s="551">
        <v>14</v>
      </c>
      <c r="G81" s="14">
        <v>461440</v>
      </c>
    </row>
    <row r="82" spans="1:7" ht="30">
      <c r="A82" s="7" t="s">
        <v>700</v>
      </c>
      <c r="B82" s="32" t="s">
        <v>55</v>
      </c>
      <c r="C82" s="36" t="s">
        <v>60</v>
      </c>
      <c r="D82" s="37" t="s">
        <v>57</v>
      </c>
      <c r="E82" s="27">
        <v>19570</v>
      </c>
      <c r="F82" s="551">
        <v>4</v>
      </c>
      <c r="G82" s="14">
        <v>78280</v>
      </c>
    </row>
    <row r="83" spans="1:7" ht="30">
      <c r="A83" s="7" t="s">
        <v>700</v>
      </c>
      <c r="B83" s="32" t="s">
        <v>55</v>
      </c>
      <c r="C83" s="36" t="s">
        <v>58</v>
      </c>
      <c r="D83" s="37" t="s">
        <v>57</v>
      </c>
      <c r="E83" s="27">
        <v>32960</v>
      </c>
      <c r="F83" s="551"/>
      <c r="G83" s="14">
        <v>0</v>
      </c>
    </row>
    <row r="84" spans="1:7" ht="30">
      <c r="A84" s="7" t="s">
        <v>700</v>
      </c>
      <c r="B84" s="32" t="s">
        <v>55</v>
      </c>
      <c r="C84" s="36" t="s">
        <v>58</v>
      </c>
      <c r="D84" s="37"/>
      <c r="E84" s="27">
        <v>32960</v>
      </c>
      <c r="F84" s="551"/>
      <c r="G84" s="14">
        <v>0</v>
      </c>
    </row>
    <row r="85" spans="1:7" ht="30">
      <c r="A85" s="7" t="s">
        <v>700</v>
      </c>
      <c r="B85" s="32" t="s">
        <v>55</v>
      </c>
      <c r="C85" s="36" t="s">
        <v>61</v>
      </c>
      <c r="D85" s="37"/>
      <c r="E85" s="27">
        <v>19570</v>
      </c>
      <c r="F85" s="551"/>
      <c r="G85" s="14">
        <v>0</v>
      </c>
    </row>
    <row r="86" spans="1:7" ht="30">
      <c r="A86" s="7" t="s">
        <v>700</v>
      </c>
      <c r="B86" s="35" t="s">
        <v>55</v>
      </c>
      <c r="C86" s="36" t="s">
        <v>61</v>
      </c>
      <c r="D86" s="37" t="s">
        <v>57</v>
      </c>
      <c r="E86" s="27">
        <v>19570</v>
      </c>
      <c r="F86" s="551"/>
      <c r="G86" s="14">
        <v>0</v>
      </c>
    </row>
    <row r="87" spans="1:7" ht="15.75">
      <c r="A87" s="7" t="s">
        <v>700</v>
      </c>
      <c r="B87" s="571" t="s">
        <v>62</v>
      </c>
      <c r="C87" s="572"/>
      <c r="D87" s="572"/>
      <c r="E87" s="572"/>
      <c r="F87" s="582">
        <f>SUM(F77:F86)</f>
        <v>402</v>
      </c>
      <c r="G87" s="30">
        <v>13999760</v>
      </c>
    </row>
    <row r="88" spans="1:7" ht="30">
      <c r="A88" s="7" t="s">
        <v>893</v>
      </c>
      <c r="B88" s="32" t="s">
        <v>55</v>
      </c>
      <c r="C88" s="33" t="s">
        <v>56</v>
      </c>
      <c r="D88" s="34" t="s">
        <v>57</v>
      </c>
      <c r="E88" s="27">
        <v>48410</v>
      </c>
      <c r="F88" s="28">
        <v>8</v>
      </c>
      <c r="G88" s="14">
        <v>387280</v>
      </c>
    </row>
    <row r="89" spans="1:7" ht="30">
      <c r="A89" s="7" t="s">
        <v>893</v>
      </c>
      <c r="B89" s="35" t="s">
        <v>55</v>
      </c>
      <c r="C89" s="36" t="s">
        <v>59</v>
      </c>
      <c r="D89" s="37" t="s">
        <v>57</v>
      </c>
      <c r="E89" s="38">
        <v>42230</v>
      </c>
      <c r="F89" s="29">
        <v>8</v>
      </c>
      <c r="G89" s="18">
        <v>337840</v>
      </c>
    </row>
    <row r="90" spans="1:7" ht="30">
      <c r="A90" s="7" t="s">
        <v>893</v>
      </c>
      <c r="B90" s="35" t="s">
        <v>55</v>
      </c>
      <c r="C90" s="36" t="s">
        <v>59</v>
      </c>
      <c r="D90" s="37" t="s">
        <v>57</v>
      </c>
      <c r="E90" s="38">
        <v>42230</v>
      </c>
      <c r="F90" s="29">
        <v>8</v>
      </c>
      <c r="G90" s="18">
        <v>337840</v>
      </c>
    </row>
    <row r="91" spans="1:7" ht="30">
      <c r="A91" s="7" t="s">
        <v>893</v>
      </c>
      <c r="B91" s="35" t="s">
        <v>55</v>
      </c>
      <c r="C91" s="36" t="s">
        <v>60</v>
      </c>
      <c r="D91" s="37" t="s">
        <v>57</v>
      </c>
      <c r="E91" s="38">
        <v>18540</v>
      </c>
      <c r="F91" s="29">
        <v>8</v>
      </c>
      <c r="G91" s="18">
        <v>148320</v>
      </c>
    </row>
    <row r="92" spans="1:7" ht="30">
      <c r="A92" s="7" t="s">
        <v>893</v>
      </c>
      <c r="B92" s="35" t="s">
        <v>55</v>
      </c>
      <c r="C92" s="36" t="s">
        <v>61</v>
      </c>
      <c r="D92" s="37" t="s">
        <v>57</v>
      </c>
      <c r="E92" s="38">
        <v>18540</v>
      </c>
      <c r="F92" s="29">
        <v>8</v>
      </c>
      <c r="G92" s="18">
        <v>148320</v>
      </c>
    </row>
    <row r="93" spans="6:7" ht="15">
      <c r="F93" s="677">
        <f>SUM(F88:F92)</f>
        <v>40</v>
      </c>
      <c r="G93" s="677">
        <f>SUM(G88:G92)</f>
        <v>1359600</v>
      </c>
    </row>
  </sheetData>
  <sheetProtection/>
  <dataValidations count="8">
    <dataValidation type="list" allowBlank="1" showInputMessage="1" showErrorMessage="1" sqref="C3:C7 C16:C18">
      <formula1>$CK$3245:$CK$3249</formula1>
    </dataValidation>
    <dataValidation allowBlank="1" showInputMessage="1" showErrorMessage="1" prompt="Identifique la cantidad de trayectos que va a realizar en las direferentes ciudades en el transcurso de año." sqref="F3:F7 F20:F23 F16:F18 F10:F14 F25:F30 F32:F69 F77:F86 G30 F88:F92"/>
    <dataValidation type="list" allowBlank="1" showInputMessage="1" showErrorMessage="1" sqref="C10:C14 C25:C30">
      <formula1>$CK$3248:$CK$3252</formula1>
    </dataValidation>
    <dataValidation type="list" allowBlank="1" showInputMessage="1" showErrorMessage="1" sqref="C20:C23">
      <formula1>$CK$3247:$CK$3251</formula1>
    </dataValidation>
    <dataValidation type="list" allowBlank="1" showInputMessage="1" showErrorMessage="1" sqref="C46:C69">
      <formula1>$CK$3275:$CK$3279</formula1>
    </dataValidation>
    <dataValidation type="list" allowBlank="1" showInputMessage="1" showErrorMessage="1" sqref="C32:C45">
      <formula1>$CK$3375:$CK$3379</formula1>
    </dataValidation>
    <dataValidation type="list" allowBlank="1" showInputMessage="1" showErrorMessage="1" sqref="C77:C86">
      <formula1>$CK$3307:$CK$3311</formula1>
    </dataValidation>
    <dataValidation type="list" allowBlank="1" showInputMessage="1" showErrorMessage="1" sqref="C88:C92">
      <formula1>$CK$3246:$CK$3250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7"/>
  <sheetViews>
    <sheetView showGridLines="0" zoomScalePageLayoutView="0" workbookViewId="0" topLeftCell="A28">
      <selection activeCell="C75" sqref="C75"/>
    </sheetView>
  </sheetViews>
  <sheetFormatPr defaultColWidth="11.421875" defaultRowHeight="15"/>
  <cols>
    <col min="1" max="1" width="49.8515625" style="277" customWidth="1"/>
    <col min="2" max="2" width="20.00390625" style="277" customWidth="1"/>
    <col min="3" max="3" width="21.7109375" style="416" customWidth="1"/>
    <col min="4" max="4" width="24.421875" style="277" customWidth="1"/>
    <col min="5" max="5" width="19.140625" style="277" customWidth="1"/>
    <col min="6" max="6" width="17.28125" style="277" customWidth="1"/>
    <col min="7" max="7" width="17.00390625" style="277" customWidth="1"/>
    <col min="8" max="8" width="22.00390625" style="277" bestFit="1" customWidth="1"/>
    <col min="9" max="16384" width="11.421875" style="277" customWidth="1"/>
  </cols>
  <sheetData>
    <row r="1" spans="1:3" ht="15.75" customHeight="1">
      <c r="A1" s="864" t="s">
        <v>760</v>
      </c>
      <c r="B1" s="864"/>
      <c r="C1" s="864"/>
    </row>
    <row r="2" spans="1:3" ht="31.5">
      <c r="A2" s="553" t="s">
        <v>752</v>
      </c>
      <c r="B2" s="554" t="s">
        <v>761</v>
      </c>
      <c r="C2" s="555" t="s">
        <v>413</v>
      </c>
    </row>
    <row r="3" spans="1:3" ht="15">
      <c r="A3" s="178" t="s">
        <v>572</v>
      </c>
      <c r="B3" s="552">
        <f>+Viaticos!F95</f>
        <v>2924</v>
      </c>
      <c r="C3" s="552">
        <f>+Viaticos!G95</f>
        <v>2212060227.02</v>
      </c>
    </row>
    <row r="4" spans="1:3" ht="15">
      <c r="A4" s="178" t="s">
        <v>753</v>
      </c>
      <c r="B4" s="552">
        <v>0</v>
      </c>
      <c r="C4" s="552">
        <v>0</v>
      </c>
    </row>
    <row r="5" spans="1:3" ht="15">
      <c r="A5" s="178" t="s">
        <v>693</v>
      </c>
      <c r="B5" s="552">
        <f>+Viaticos!F165</f>
        <v>586</v>
      </c>
      <c r="C5" s="552">
        <f>+Viaticos!G165-693061+2761</f>
        <v>542419926.46</v>
      </c>
    </row>
    <row r="6" spans="1:3" ht="15">
      <c r="A6" s="178" t="s">
        <v>207</v>
      </c>
      <c r="B6" s="552">
        <f>+Viaticos!F32</f>
        <v>374</v>
      </c>
      <c r="C6" s="552">
        <f>+Viaticos!G32+532000</f>
        <v>215170651.2</v>
      </c>
    </row>
    <row r="7" spans="1:3" ht="15">
      <c r="A7" s="178" t="s">
        <v>754</v>
      </c>
      <c r="B7" s="552">
        <f>+Viaticos!F35</f>
        <v>210</v>
      </c>
      <c r="C7" s="552">
        <f>+Viaticos!G35+7000000</f>
        <v>84656067.2</v>
      </c>
    </row>
    <row r="8" spans="1:3" ht="15">
      <c r="A8" s="178" t="s">
        <v>755</v>
      </c>
      <c r="B8" s="409">
        <f>+Viaticos!F41</f>
        <v>5</v>
      </c>
      <c r="C8" s="552">
        <f>+Viaticos!G41-457088</f>
        <v>2721193.3000000003</v>
      </c>
    </row>
    <row r="9" spans="1:3" ht="15">
      <c r="A9" s="178" t="s">
        <v>756</v>
      </c>
      <c r="B9" s="552">
        <f>+Viaticos!F40</f>
        <v>85</v>
      </c>
      <c r="C9" s="552">
        <f>+Viaticos!G40</f>
        <v>42679476.55</v>
      </c>
    </row>
    <row r="10" spans="1:3" ht="15">
      <c r="A10" s="178" t="s">
        <v>757</v>
      </c>
      <c r="B10" s="552">
        <f>+Viaticos!F5</f>
        <v>30</v>
      </c>
      <c r="C10" s="552">
        <f>+Viaticos!G5</f>
        <v>5484070.200000001</v>
      </c>
    </row>
    <row r="11" spans="1:3" ht="15">
      <c r="A11" s="178" t="s">
        <v>758</v>
      </c>
      <c r="B11" s="552">
        <f>+Viaticos!F191</f>
        <v>21</v>
      </c>
      <c r="C11" s="552">
        <f>+Viaticos!G191</f>
        <v>21378495.1</v>
      </c>
    </row>
    <row r="12" spans="1:3" ht="15">
      <c r="A12" s="178" t="s">
        <v>759</v>
      </c>
      <c r="B12" s="409">
        <f>+Viaticos!F121</f>
        <v>42</v>
      </c>
      <c r="C12" s="552">
        <f>+Viaticos!G121</f>
        <v>9342911.64</v>
      </c>
    </row>
    <row r="13" spans="1:3" ht="15.75">
      <c r="A13" s="502" t="s">
        <v>748</v>
      </c>
      <c r="B13" s="518">
        <f>SUM(B3:B12)</f>
        <v>4277</v>
      </c>
      <c r="C13" s="518">
        <f>SUM(C3:C12)*1.004</f>
        <v>3148456670.7446795</v>
      </c>
    </row>
    <row r="16" spans="1:3" ht="15.75">
      <c r="A16" s="864" t="s">
        <v>763</v>
      </c>
      <c r="B16" s="864"/>
      <c r="C16" s="864"/>
    </row>
    <row r="17" spans="1:3" ht="15.75">
      <c r="A17" s="553" t="s">
        <v>752</v>
      </c>
      <c r="B17" s="554" t="s">
        <v>762</v>
      </c>
      <c r="C17" s="555" t="s">
        <v>413</v>
      </c>
    </row>
    <row r="18" spans="1:3" ht="15">
      <c r="A18" s="178" t="s">
        <v>572</v>
      </c>
      <c r="B18" s="552">
        <f>+Tiquetes!F56</f>
        <v>1573</v>
      </c>
      <c r="C18" s="552">
        <f>+Tiquetes!G56</f>
        <v>1177880704</v>
      </c>
    </row>
    <row r="19" spans="1:3" ht="15">
      <c r="A19" s="178" t="s">
        <v>753</v>
      </c>
      <c r="B19" s="552">
        <v>0</v>
      </c>
      <c r="C19" s="552">
        <v>0</v>
      </c>
    </row>
    <row r="20" spans="1:3" ht="15">
      <c r="A20" s="178" t="s">
        <v>693</v>
      </c>
      <c r="B20" s="552">
        <f>+Tiquetes!F76</f>
        <v>207</v>
      </c>
      <c r="C20" s="552">
        <f>+Tiquetes!G76</f>
        <v>171481343</v>
      </c>
    </row>
    <row r="21" spans="1:8" ht="15">
      <c r="A21" s="178" t="s">
        <v>207</v>
      </c>
      <c r="B21" s="552">
        <f>+Tiquetes!F15</f>
        <v>159</v>
      </c>
      <c r="C21" s="552">
        <f>+Tiquetes!G15</f>
        <v>22341669</v>
      </c>
      <c r="H21" s="416"/>
    </row>
    <row r="22" spans="1:3" ht="15">
      <c r="A22" s="178" t="s">
        <v>754</v>
      </c>
      <c r="B22" s="409">
        <f>+Tiquetes!F18</f>
        <v>35</v>
      </c>
      <c r="C22" s="552">
        <f>+Tiquetes!G18</f>
        <v>16313255</v>
      </c>
    </row>
    <row r="23" spans="1:3" ht="15">
      <c r="A23" s="178" t="s">
        <v>755</v>
      </c>
      <c r="B23" s="552">
        <f>+Tiquetes!F20</f>
        <v>3</v>
      </c>
      <c r="C23" s="552">
        <f>+Tiquetes!G20</f>
        <v>2683269</v>
      </c>
    </row>
    <row r="24" spans="1:3" ht="15">
      <c r="A24" s="178" t="s">
        <v>756</v>
      </c>
      <c r="B24" s="552">
        <f>+Tiquetes!F19</f>
        <v>118</v>
      </c>
      <c r="C24" s="552">
        <f>+Tiquetes!G19</f>
        <v>58203972</v>
      </c>
    </row>
    <row r="25" spans="1:3" ht="15">
      <c r="A25" s="178" t="s">
        <v>757</v>
      </c>
      <c r="B25" s="409">
        <f>+Tiquetes!F4</f>
        <v>15</v>
      </c>
      <c r="C25" s="552">
        <f>+Tiquetes!G4</f>
        <v>13416345</v>
      </c>
    </row>
    <row r="26" spans="1:3" ht="15">
      <c r="A26" s="178" t="s">
        <v>758</v>
      </c>
      <c r="B26" s="552">
        <f>+Tiquetes!F85</f>
        <v>12</v>
      </c>
      <c r="C26" s="552">
        <f>+Tiquetes!G85</f>
        <v>9053242</v>
      </c>
    </row>
    <row r="27" spans="1:3" ht="15">
      <c r="A27" s="178" t="s">
        <v>759</v>
      </c>
      <c r="B27" s="552">
        <f>+Tiquetes!F65</f>
        <v>10</v>
      </c>
      <c r="C27" s="552">
        <f>+Tiquetes!G65</f>
        <v>7600970</v>
      </c>
    </row>
    <row r="28" spans="1:3" ht="15.75">
      <c r="A28" s="502" t="s">
        <v>748</v>
      </c>
      <c r="B28" s="518">
        <f>SUM(B18:B27)</f>
        <v>2132</v>
      </c>
      <c r="C28" s="518">
        <f>SUM(C18:C27)*1.004</f>
        <v>1484890668.076</v>
      </c>
    </row>
    <row r="31" spans="1:3" ht="15.75">
      <c r="A31" s="864" t="s">
        <v>764</v>
      </c>
      <c r="B31" s="864"/>
      <c r="C31" s="864"/>
    </row>
    <row r="32" spans="1:3" ht="15.75">
      <c r="A32" s="553" t="s">
        <v>752</v>
      </c>
      <c r="B32" s="554" t="s">
        <v>765</v>
      </c>
      <c r="C32" s="555" t="s">
        <v>413</v>
      </c>
    </row>
    <row r="33" spans="1:3" ht="15">
      <c r="A33" s="178" t="s">
        <v>572</v>
      </c>
      <c r="B33" s="552">
        <f>+Taxis!F70</f>
        <v>3518</v>
      </c>
      <c r="C33" s="552">
        <f>+Taxis!G70</f>
        <v>99436000</v>
      </c>
    </row>
    <row r="34" spans="1:3" ht="15">
      <c r="A34" s="178" t="s">
        <v>753</v>
      </c>
      <c r="B34" s="552">
        <v>0</v>
      </c>
      <c r="C34" s="552">
        <v>0</v>
      </c>
    </row>
    <row r="35" spans="1:3" ht="15">
      <c r="A35" s="178" t="s">
        <v>693</v>
      </c>
      <c r="B35" s="552">
        <f>+Taxis!F87</f>
        <v>402</v>
      </c>
      <c r="C35" s="552">
        <f>+Taxis!G87</f>
        <v>13999760</v>
      </c>
    </row>
    <row r="36" spans="1:3" ht="15">
      <c r="A36" s="178" t="s">
        <v>207</v>
      </c>
      <c r="B36" s="552">
        <f>+Taxis!F15</f>
        <v>337</v>
      </c>
      <c r="C36" s="552">
        <f>+Taxis!G15</f>
        <v>9969370</v>
      </c>
    </row>
    <row r="37" spans="1:3" ht="15">
      <c r="A37" s="178" t="s">
        <v>754</v>
      </c>
      <c r="B37" s="552">
        <f>+Taxis!F19</f>
        <v>60</v>
      </c>
      <c r="C37" s="552">
        <f>+Taxis!G19</f>
        <v>2822200</v>
      </c>
    </row>
    <row r="38" spans="1:3" ht="15">
      <c r="A38" s="178" t="s">
        <v>755</v>
      </c>
      <c r="B38" s="552">
        <f>+Taxis!F30</f>
        <v>6</v>
      </c>
      <c r="C38" s="552">
        <f>+Taxis!G30</f>
        <v>164800</v>
      </c>
    </row>
    <row r="39" spans="1:3" ht="15">
      <c r="A39" s="178" t="s">
        <v>756</v>
      </c>
      <c r="B39" s="552">
        <f>+Taxis!F24</f>
        <v>940</v>
      </c>
      <c r="C39" s="552">
        <f>+Taxis!G24</f>
        <v>38728000</v>
      </c>
    </row>
    <row r="40" spans="1:3" ht="15">
      <c r="A40" s="178" t="s">
        <v>757</v>
      </c>
      <c r="B40" s="521">
        <f>+Taxis!F8</f>
        <v>60</v>
      </c>
      <c r="C40" s="552">
        <f>+Taxis!G8</f>
        <v>1788080</v>
      </c>
    </row>
    <row r="41" spans="1:3" ht="15">
      <c r="A41" s="178" t="s">
        <v>758</v>
      </c>
      <c r="B41" s="552">
        <f>+Taxis!F93</f>
        <v>40</v>
      </c>
      <c r="C41" s="552">
        <f>+Taxis!G93</f>
        <v>1359600</v>
      </c>
    </row>
    <row r="42" spans="1:3" ht="15">
      <c r="A42" s="178" t="s">
        <v>759</v>
      </c>
      <c r="B42" s="552">
        <f>+Taxis!F76</f>
        <v>44</v>
      </c>
      <c r="C42" s="552">
        <f>+Taxis!G76</f>
        <v>1668600</v>
      </c>
    </row>
    <row r="43" spans="1:3" ht="15.75">
      <c r="A43" s="502" t="s">
        <v>748</v>
      </c>
      <c r="B43" s="518">
        <f>SUM(B33:B42)</f>
        <v>5407</v>
      </c>
      <c r="C43" s="518">
        <f>SUM(C33:C42)*1.004</f>
        <v>170616155.64000002</v>
      </c>
    </row>
    <row r="45" spans="1:7" ht="15.75">
      <c r="A45" s="863" t="s">
        <v>772</v>
      </c>
      <c r="B45" s="863"/>
      <c r="C45" s="863"/>
      <c r="D45" s="863"/>
      <c r="E45" s="863"/>
      <c r="F45" s="863"/>
      <c r="G45" s="863"/>
    </row>
    <row r="46" spans="1:7" s="281" customFormat="1" ht="15.75">
      <c r="A46" s="39" t="s">
        <v>408</v>
      </c>
      <c r="B46" s="840" t="s">
        <v>43</v>
      </c>
      <c r="C46" s="866"/>
      <c r="D46" s="442" t="s">
        <v>19</v>
      </c>
      <c r="E46" s="590" t="s">
        <v>313</v>
      </c>
      <c r="F46" s="591" t="s">
        <v>314</v>
      </c>
      <c r="G46" s="592" t="s">
        <v>315</v>
      </c>
    </row>
    <row r="47" spans="1:8" s="530" customFormat="1" ht="15">
      <c r="A47" s="678" t="s">
        <v>92</v>
      </c>
      <c r="B47" s="867" t="s">
        <v>316</v>
      </c>
      <c r="C47" s="867"/>
      <c r="D47" s="586" t="s">
        <v>317</v>
      </c>
      <c r="E47" s="75">
        <v>30000</v>
      </c>
      <c r="F47" s="683">
        <v>4</v>
      </c>
      <c r="G47" s="193">
        <v>120000</v>
      </c>
      <c r="H47" s="686">
        <f>+G47</f>
        <v>120000</v>
      </c>
    </row>
    <row r="48" spans="1:8" s="530" customFormat="1" ht="15">
      <c r="A48" s="678" t="s">
        <v>447</v>
      </c>
      <c r="B48" s="859" t="s">
        <v>316</v>
      </c>
      <c r="C48" s="860"/>
      <c r="D48" s="679" t="s">
        <v>317</v>
      </c>
      <c r="E48" s="680">
        <v>30000</v>
      </c>
      <c r="F48" s="684">
        <v>50</v>
      </c>
      <c r="G48" s="687">
        <v>1500000</v>
      </c>
      <c r="H48" s="686">
        <f>+G48</f>
        <v>1500000</v>
      </c>
    </row>
    <row r="49" spans="1:8" s="530" customFormat="1" ht="15">
      <c r="A49" s="865" t="s">
        <v>569</v>
      </c>
      <c r="B49" s="859" t="s">
        <v>604</v>
      </c>
      <c r="C49" s="860"/>
      <c r="D49" s="586" t="s">
        <v>605</v>
      </c>
      <c r="E49" s="594">
        <v>50000</v>
      </c>
      <c r="F49" s="683">
        <v>100</v>
      </c>
      <c r="G49" s="193">
        <v>5000000</v>
      </c>
      <c r="H49" s="861">
        <f>SUM(G49:G55)</f>
        <v>861347250</v>
      </c>
    </row>
    <row r="50" spans="1:8" s="530" customFormat="1" ht="15">
      <c r="A50" s="865"/>
      <c r="B50" s="859" t="s">
        <v>606</v>
      </c>
      <c r="C50" s="860"/>
      <c r="D50" s="587" t="s">
        <v>19</v>
      </c>
      <c r="E50" s="594">
        <v>10000</v>
      </c>
      <c r="F50" s="683">
        <v>1600</v>
      </c>
      <c r="G50" s="193">
        <v>16000000</v>
      </c>
      <c r="H50" s="861"/>
    </row>
    <row r="51" spans="1:8" s="530" customFormat="1" ht="15">
      <c r="A51" s="865"/>
      <c r="B51" s="859" t="s">
        <v>607</v>
      </c>
      <c r="C51" s="860"/>
      <c r="D51" s="587" t="s">
        <v>608</v>
      </c>
      <c r="E51" s="594">
        <v>300000</v>
      </c>
      <c r="F51" s="683">
        <v>10</v>
      </c>
      <c r="G51" s="193">
        <v>3000000</v>
      </c>
      <c r="H51" s="861"/>
    </row>
    <row r="52" spans="1:8" s="530" customFormat="1" ht="15">
      <c r="A52" s="865"/>
      <c r="B52" s="859" t="s">
        <v>609</v>
      </c>
      <c r="C52" s="860"/>
      <c r="D52" s="587" t="s">
        <v>610</v>
      </c>
      <c r="E52" s="594">
        <v>4545</v>
      </c>
      <c r="F52" s="683">
        <v>50</v>
      </c>
      <c r="G52" s="193">
        <v>227250</v>
      </c>
      <c r="H52" s="861"/>
    </row>
    <row r="53" spans="1:8" s="530" customFormat="1" ht="15">
      <c r="A53" s="865"/>
      <c r="B53" s="859" t="s">
        <v>316</v>
      </c>
      <c r="C53" s="860"/>
      <c r="D53" s="586" t="s">
        <v>317</v>
      </c>
      <c r="E53" s="594">
        <v>40000</v>
      </c>
      <c r="F53" s="683">
        <v>603</v>
      </c>
      <c r="G53" s="193">
        <v>24120000</v>
      </c>
      <c r="H53" s="861"/>
    </row>
    <row r="54" spans="1:8" s="530" customFormat="1" ht="15">
      <c r="A54" s="865"/>
      <c r="B54" s="859" t="s">
        <v>611</v>
      </c>
      <c r="C54" s="860"/>
      <c r="D54" s="587" t="s">
        <v>612</v>
      </c>
      <c r="E54" s="594">
        <v>900000</v>
      </c>
      <c r="F54" s="683">
        <v>50</v>
      </c>
      <c r="G54" s="193">
        <v>45000000</v>
      </c>
      <c r="H54" s="861"/>
    </row>
    <row r="55" spans="1:8" s="530" customFormat="1" ht="15">
      <c r="A55" s="865"/>
      <c r="B55" s="859" t="s">
        <v>613</v>
      </c>
      <c r="C55" s="860"/>
      <c r="D55" s="587" t="s">
        <v>612</v>
      </c>
      <c r="E55" s="594">
        <v>320000</v>
      </c>
      <c r="F55" s="683">
        <v>2400</v>
      </c>
      <c r="G55" s="193">
        <v>768000000</v>
      </c>
      <c r="H55" s="861"/>
    </row>
    <row r="56" spans="1:8" s="530" customFormat="1" ht="15">
      <c r="A56" s="678" t="s">
        <v>659</v>
      </c>
      <c r="B56" s="859" t="s">
        <v>613</v>
      </c>
      <c r="C56" s="860"/>
      <c r="D56" s="586" t="s">
        <v>317</v>
      </c>
      <c r="E56" s="75">
        <v>600000</v>
      </c>
      <c r="F56" s="685">
        <v>5</v>
      </c>
      <c r="G56" s="193">
        <v>3000000</v>
      </c>
      <c r="H56" s="686">
        <f>SUM(G56)</f>
        <v>3000000</v>
      </c>
    </row>
    <row r="57" spans="1:8" s="530" customFormat="1" ht="15">
      <c r="A57" s="865" t="s">
        <v>693</v>
      </c>
      <c r="B57" s="859" t="s">
        <v>316</v>
      </c>
      <c r="C57" s="860"/>
      <c r="D57" s="586" t="s">
        <v>317</v>
      </c>
      <c r="E57" s="75">
        <v>25000</v>
      </c>
      <c r="F57" s="685">
        <v>2</v>
      </c>
      <c r="G57" s="193">
        <v>50000</v>
      </c>
      <c r="H57" s="861">
        <f>SUM(G57:G62)</f>
        <v>308470000</v>
      </c>
    </row>
    <row r="58" spans="1:8" s="530" customFormat="1" ht="15">
      <c r="A58" s="865"/>
      <c r="B58" s="859" t="s">
        <v>316</v>
      </c>
      <c r="C58" s="860"/>
      <c r="D58" s="587"/>
      <c r="E58" s="75">
        <v>40000</v>
      </c>
      <c r="F58" s="685">
        <v>8</v>
      </c>
      <c r="G58" s="193">
        <v>320000</v>
      </c>
      <c r="H58" s="861"/>
    </row>
    <row r="59" spans="1:8" s="530" customFormat="1" ht="15">
      <c r="A59" s="865"/>
      <c r="B59" s="859" t="s">
        <v>613</v>
      </c>
      <c r="C59" s="860"/>
      <c r="D59" s="587"/>
      <c r="E59" s="75">
        <v>350000</v>
      </c>
      <c r="F59" s="685">
        <v>36</v>
      </c>
      <c r="G59" s="193">
        <v>12600000</v>
      </c>
      <c r="H59" s="861"/>
    </row>
    <row r="60" spans="1:8" s="530" customFormat="1" ht="15">
      <c r="A60" s="865"/>
      <c r="B60" s="859" t="s">
        <v>316</v>
      </c>
      <c r="C60" s="860"/>
      <c r="D60" s="587"/>
      <c r="E60" s="75">
        <v>50000</v>
      </c>
      <c r="F60" s="685">
        <v>30</v>
      </c>
      <c r="G60" s="193">
        <v>1500000</v>
      </c>
      <c r="H60" s="861"/>
    </row>
    <row r="61" spans="1:8" s="530" customFormat="1" ht="15">
      <c r="A61" s="865"/>
      <c r="B61" s="859" t="s">
        <v>613</v>
      </c>
      <c r="C61" s="860"/>
      <c r="D61" s="587"/>
      <c r="E61" s="75">
        <v>150000</v>
      </c>
      <c r="F61" s="685">
        <v>20</v>
      </c>
      <c r="G61" s="193">
        <v>3000000</v>
      </c>
      <c r="H61" s="861"/>
    </row>
    <row r="62" spans="1:8" s="530" customFormat="1" ht="15">
      <c r="A62" s="865"/>
      <c r="B62" s="859" t="s">
        <v>613</v>
      </c>
      <c r="C62" s="860"/>
      <c r="D62" s="587"/>
      <c r="E62" s="75">
        <v>300000</v>
      </c>
      <c r="F62" s="685">
        <v>970</v>
      </c>
      <c r="G62" s="193">
        <v>291000000</v>
      </c>
      <c r="H62" s="861"/>
    </row>
    <row r="63" spans="1:8" s="530" customFormat="1" ht="30" customHeight="1">
      <c r="A63" s="681" t="s">
        <v>893</v>
      </c>
      <c r="B63" s="859" t="s">
        <v>316</v>
      </c>
      <c r="C63" s="860"/>
      <c r="D63" s="682" t="s">
        <v>317</v>
      </c>
      <c r="E63" s="75">
        <v>500000</v>
      </c>
      <c r="F63" s="685">
        <v>1</v>
      </c>
      <c r="G63" s="193">
        <v>500000</v>
      </c>
      <c r="H63" s="689">
        <f>+G63</f>
        <v>500000</v>
      </c>
    </row>
    <row r="64" spans="1:8" ht="15.75">
      <c r="A64" s="862" t="s">
        <v>748</v>
      </c>
      <c r="B64" s="862"/>
      <c r="C64" s="862"/>
      <c r="D64" s="862"/>
      <c r="E64" s="862"/>
      <c r="F64" s="501">
        <f>SUM(F47:F63)</f>
        <v>5939</v>
      </c>
      <c r="G64" s="688">
        <f>SUM(G47:G63)*1.004</f>
        <v>1179636999</v>
      </c>
      <c r="H64" s="690">
        <f>SUM(H47:H63)*1.004</f>
        <v>1179636999</v>
      </c>
    </row>
    <row r="66" spans="1:4" ht="15.75">
      <c r="A66" s="71" t="s">
        <v>408</v>
      </c>
      <c r="B66" s="71" t="s">
        <v>794</v>
      </c>
      <c r="C66" s="71" t="s">
        <v>794</v>
      </c>
      <c r="D66" s="71" t="s">
        <v>912</v>
      </c>
    </row>
    <row r="67" spans="1:4" ht="15">
      <c r="A67" s="633" t="s">
        <v>572</v>
      </c>
      <c r="B67" s="552">
        <f>+C3+C18+C33+H49</f>
        <v>4350724181.02</v>
      </c>
      <c r="C67" s="552">
        <f>+B67*1.004</f>
        <v>4368127077.744081</v>
      </c>
      <c r="D67" s="552"/>
    </row>
    <row r="68" spans="1:4" ht="15">
      <c r="A68" s="633" t="s">
        <v>753</v>
      </c>
      <c r="B68" s="552">
        <f aca="true" t="shared" si="0" ref="B68:B74">+C4+C19+C34</f>
        <v>0</v>
      </c>
      <c r="C68" s="552">
        <f aca="true" t="shared" si="1" ref="C68:C76">+B68*1.004</f>
        <v>0</v>
      </c>
      <c r="D68" s="552"/>
    </row>
    <row r="69" spans="1:5" s="318" customFormat="1" ht="45">
      <c r="A69" s="746" t="s">
        <v>693</v>
      </c>
      <c r="B69" s="747">
        <f>(+C5+C20+C35+H57)-40000000</f>
        <v>996371029.46</v>
      </c>
      <c r="C69" s="747">
        <f t="shared" si="1"/>
        <v>1000356513.5778401</v>
      </c>
      <c r="D69" s="746" t="s">
        <v>913</v>
      </c>
      <c r="E69" s="745"/>
    </row>
    <row r="70" spans="1:5" ht="15">
      <c r="A70" s="633" t="s">
        <v>207</v>
      </c>
      <c r="B70" s="552">
        <f>+C6+C21+C36+H47</f>
        <v>247601690.2</v>
      </c>
      <c r="C70" s="552">
        <f t="shared" si="1"/>
        <v>248592096.9608</v>
      </c>
      <c r="D70" s="552"/>
      <c r="E70" s="632"/>
    </row>
    <row r="71" spans="1:5" ht="15">
      <c r="A71" s="633" t="s">
        <v>754</v>
      </c>
      <c r="B71" s="552">
        <f t="shared" si="0"/>
        <v>103791522.2</v>
      </c>
      <c r="C71" s="552">
        <f t="shared" si="1"/>
        <v>104206688.2888</v>
      </c>
      <c r="D71" s="552"/>
      <c r="E71" s="416"/>
    </row>
    <row r="72" spans="1:5" ht="15">
      <c r="A72" s="633" t="s">
        <v>755</v>
      </c>
      <c r="B72" s="552">
        <f t="shared" si="0"/>
        <v>5569262.300000001</v>
      </c>
      <c r="C72" s="552">
        <f t="shared" si="1"/>
        <v>5591539.349200001</v>
      </c>
      <c r="D72" s="552"/>
      <c r="E72" s="632"/>
    </row>
    <row r="73" spans="1:5" ht="15">
      <c r="A73" s="633" t="s">
        <v>756</v>
      </c>
      <c r="B73" s="552">
        <f>+C9+C24+C39+H48</f>
        <v>141111448.55</v>
      </c>
      <c r="C73" s="552">
        <f t="shared" si="1"/>
        <v>141675894.34420002</v>
      </c>
      <c r="D73" s="552"/>
      <c r="E73" s="416"/>
    </row>
    <row r="74" spans="1:4" ht="15">
      <c r="A74" s="633" t="s">
        <v>757</v>
      </c>
      <c r="B74" s="552">
        <f t="shared" si="0"/>
        <v>20688495.200000003</v>
      </c>
      <c r="C74" s="552">
        <f t="shared" si="1"/>
        <v>20771249.180800002</v>
      </c>
      <c r="D74" s="552"/>
    </row>
    <row r="75" spans="1:5" ht="15">
      <c r="A75" s="633" t="s">
        <v>758</v>
      </c>
      <c r="B75" s="552">
        <f>+C11+C26+C41+G63</f>
        <v>32291337.1</v>
      </c>
      <c r="C75" s="552">
        <f t="shared" si="1"/>
        <v>32420502.448400002</v>
      </c>
      <c r="D75" s="552"/>
      <c r="E75" s="632"/>
    </row>
    <row r="76" spans="1:5" ht="15">
      <c r="A76" s="633" t="s">
        <v>759</v>
      </c>
      <c r="B76" s="552">
        <f>+C12+C27+C42+H56-1</f>
        <v>21612480.64</v>
      </c>
      <c r="C76" s="552">
        <f t="shared" si="1"/>
        <v>21698930.56256</v>
      </c>
      <c r="D76" s="552"/>
      <c r="E76" s="416"/>
    </row>
    <row r="77" spans="1:5" ht="15.75">
      <c r="A77" s="634" t="s">
        <v>748</v>
      </c>
      <c r="B77" s="635">
        <f>SUM(B67:B76)</f>
        <v>5919761446.670001</v>
      </c>
      <c r="C77" s="635">
        <f>SUM(C67:C76)</f>
        <v>5943440492.456681</v>
      </c>
      <c r="D77" s="635"/>
      <c r="E77" s="632"/>
    </row>
  </sheetData>
  <sheetProtection/>
  <mergeCells count="27">
    <mergeCell ref="A64:E64"/>
    <mergeCell ref="A45:G45"/>
    <mergeCell ref="A1:C1"/>
    <mergeCell ref="A16:C16"/>
    <mergeCell ref="A31:C31"/>
    <mergeCell ref="A49:A55"/>
    <mergeCell ref="A57:A62"/>
    <mergeCell ref="B46:C46"/>
    <mergeCell ref="B47:C47"/>
    <mergeCell ref="B48:C48"/>
    <mergeCell ref="B61:C61"/>
    <mergeCell ref="B49:C49"/>
    <mergeCell ref="B50:C50"/>
    <mergeCell ref="B51:C51"/>
    <mergeCell ref="B52:C52"/>
    <mergeCell ref="B53:C53"/>
    <mergeCell ref="B54:C54"/>
    <mergeCell ref="B63:C63"/>
    <mergeCell ref="H57:H62"/>
    <mergeCell ref="H49:H55"/>
    <mergeCell ref="B55:C55"/>
    <mergeCell ref="B62:C62"/>
    <mergeCell ref="B56:C56"/>
    <mergeCell ref="B57:C57"/>
    <mergeCell ref="B58:C58"/>
    <mergeCell ref="B59:C59"/>
    <mergeCell ref="B60:C60"/>
  </mergeCells>
  <dataValidations count="6">
    <dataValidation type="list" allowBlank="1" showInputMessage="1" showErrorMessage="1" prompt="Escoja de la lista desplegable el elemento que requiera para las comisiones" sqref="B47:C47">
      <formula1>$CK$3155:$CK$3163</formula1>
    </dataValidation>
    <dataValidation type="list" allowBlank="1" showInputMessage="1" showErrorMessage="1" prompt="Escoja de la lista desplegable el elemento que requiera para las comisiones" sqref="B56:C56">
      <formula1>$CL$3161:$CL$3169</formula1>
    </dataValidation>
    <dataValidation type="list" allowBlank="1" showInputMessage="1" showErrorMessage="1" prompt="Escoja de la lista desplegable el elemento que requiera para las comisiones" sqref="B49:C49">
      <formula1>$CK$3293:$CK$3301</formula1>
    </dataValidation>
    <dataValidation type="list" allowBlank="1" showInputMessage="1" showErrorMessage="1" prompt="Escoja de la lista desplegable el elemento que requiera para las comisiones" sqref="B50:C55">
      <formula1>$CK$3287:$CK$3295</formula1>
    </dataValidation>
    <dataValidation type="list" allowBlank="1" showInputMessage="1" showErrorMessage="1" prompt="Escoja de la lista desplegable el elemento que requiera para las comisiones" sqref="B57:C62">
      <formula1>$CL$3220:$CL$3228</formula1>
    </dataValidation>
    <dataValidation type="list" allowBlank="1" showInputMessage="1" showErrorMessage="1" prompt="Escoja de la lista desplegable el elemento que requiera para las comisiones" sqref="B63">
      <formula1>$CL$3164:$CL$3172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9"/>
  <sheetViews>
    <sheetView zoomScalePageLayoutView="0" workbookViewId="0" topLeftCell="A1">
      <selection activeCell="D26" sqref="D26"/>
    </sheetView>
  </sheetViews>
  <sheetFormatPr defaultColWidth="11.421875" defaultRowHeight="15"/>
  <cols>
    <col min="1" max="1" width="21.140625" style="384" customWidth="1"/>
    <col min="2" max="2" width="40.7109375" style="0" customWidth="1"/>
    <col min="3" max="3" width="11.421875" style="274" customWidth="1"/>
    <col min="4" max="4" width="17.8515625" style="375" customWidth="1"/>
    <col min="5" max="5" width="11.421875" style="375" customWidth="1"/>
    <col min="6" max="6" width="21.00390625" style="375" customWidth="1"/>
  </cols>
  <sheetData>
    <row r="2" spans="1:6" ht="31.5" customHeight="1">
      <c r="A2" s="596" t="s">
        <v>408</v>
      </c>
      <c r="B2" s="442" t="s">
        <v>43</v>
      </c>
      <c r="C2" s="442" t="s">
        <v>19</v>
      </c>
      <c r="D2" s="590" t="s">
        <v>313</v>
      </c>
      <c r="E2" s="591" t="s">
        <v>314</v>
      </c>
      <c r="F2" s="592" t="s">
        <v>315</v>
      </c>
    </row>
    <row r="3" spans="1:6" ht="15">
      <c r="A3" s="512" t="s">
        <v>92</v>
      </c>
      <c r="B3" s="583" t="s">
        <v>316</v>
      </c>
      <c r="C3" s="584" t="s">
        <v>317</v>
      </c>
      <c r="D3" s="76">
        <v>30000</v>
      </c>
      <c r="E3" s="76">
        <v>4</v>
      </c>
      <c r="F3" s="193">
        <v>120000</v>
      </c>
    </row>
    <row r="4" spans="1:6" ht="15.75">
      <c r="A4" s="512" t="s">
        <v>447</v>
      </c>
      <c r="B4" s="438" t="s">
        <v>316</v>
      </c>
      <c r="C4" s="483" t="s">
        <v>317</v>
      </c>
      <c r="D4" s="593">
        <v>30000</v>
      </c>
      <c r="E4" s="593">
        <v>50</v>
      </c>
      <c r="F4" s="593">
        <v>1500000</v>
      </c>
    </row>
    <row r="5" spans="1:6" ht="15.75">
      <c r="A5" s="868" t="s">
        <v>569</v>
      </c>
      <c r="B5" s="585" t="s">
        <v>604</v>
      </c>
      <c r="C5" s="586" t="s">
        <v>605</v>
      </c>
      <c r="D5" s="594">
        <v>50000</v>
      </c>
      <c r="E5" s="75">
        <v>100</v>
      </c>
      <c r="F5" s="193">
        <v>5000000</v>
      </c>
    </row>
    <row r="6" spans="1:6" ht="15.75">
      <c r="A6" s="868"/>
      <c r="B6" s="585" t="s">
        <v>606</v>
      </c>
      <c r="C6" s="587" t="s">
        <v>19</v>
      </c>
      <c r="D6" s="594">
        <v>10000</v>
      </c>
      <c r="E6" s="75">
        <v>1600</v>
      </c>
      <c r="F6" s="193">
        <v>16000000</v>
      </c>
    </row>
    <row r="7" spans="1:6" ht="15.75">
      <c r="A7" s="868"/>
      <c r="B7" s="585" t="s">
        <v>607</v>
      </c>
      <c r="C7" s="587" t="s">
        <v>608</v>
      </c>
      <c r="D7" s="594">
        <v>300000</v>
      </c>
      <c r="E7" s="75">
        <v>10</v>
      </c>
      <c r="F7" s="193">
        <v>3000000</v>
      </c>
    </row>
    <row r="8" spans="1:6" ht="15.75">
      <c r="A8" s="868"/>
      <c r="B8" s="585" t="s">
        <v>609</v>
      </c>
      <c r="C8" s="587" t="s">
        <v>610</v>
      </c>
      <c r="D8" s="594">
        <v>4545</v>
      </c>
      <c r="E8" s="75">
        <v>50</v>
      </c>
      <c r="F8" s="193">
        <v>227250</v>
      </c>
    </row>
    <row r="9" spans="1:6" ht="15.75">
      <c r="A9" s="868"/>
      <c r="B9" s="585" t="s">
        <v>316</v>
      </c>
      <c r="C9" s="586" t="s">
        <v>317</v>
      </c>
      <c r="D9" s="594">
        <v>40000</v>
      </c>
      <c r="E9" s="75">
        <v>603</v>
      </c>
      <c r="F9" s="193">
        <v>24120000</v>
      </c>
    </row>
    <row r="10" spans="1:6" ht="15.75">
      <c r="A10" s="868"/>
      <c r="B10" s="585" t="s">
        <v>611</v>
      </c>
      <c r="C10" s="587" t="s">
        <v>612</v>
      </c>
      <c r="D10" s="594">
        <v>900000</v>
      </c>
      <c r="E10" s="75">
        <v>50</v>
      </c>
      <c r="F10" s="193">
        <v>45000000</v>
      </c>
    </row>
    <row r="11" spans="1:6" ht="15.75">
      <c r="A11" s="868"/>
      <c r="B11" s="588" t="s">
        <v>613</v>
      </c>
      <c r="C11" s="589" t="s">
        <v>612</v>
      </c>
      <c r="D11" s="595">
        <v>320000</v>
      </c>
      <c r="E11" s="76">
        <v>2400</v>
      </c>
      <c r="F11" s="193">
        <v>768000000</v>
      </c>
    </row>
    <row r="12" spans="1:6" ht="15.75">
      <c r="A12" s="512" t="s">
        <v>659</v>
      </c>
      <c r="B12" s="588" t="s">
        <v>613</v>
      </c>
      <c r="C12" s="584" t="s">
        <v>317</v>
      </c>
      <c r="D12" s="76">
        <v>600000</v>
      </c>
      <c r="E12" s="393">
        <v>5</v>
      </c>
      <c r="F12" s="193">
        <v>3000000</v>
      </c>
    </row>
    <row r="13" spans="1:6" ht="15.75">
      <c r="A13" s="868" t="s">
        <v>693</v>
      </c>
      <c r="B13" s="588" t="s">
        <v>316</v>
      </c>
      <c r="C13" s="584" t="s">
        <v>317</v>
      </c>
      <c r="D13" s="76">
        <v>25000</v>
      </c>
      <c r="E13" s="393">
        <v>2</v>
      </c>
      <c r="F13" s="193">
        <v>50000</v>
      </c>
    </row>
    <row r="14" spans="1:6" ht="15.75">
      <c r="A14" s="868"/>
      <c r="B14" s="588" t="s">
        <v>316</v>
      </c>
      <c r="C14" s="589"/>
      <c r="D14" s="76">
        <v>40000</v>
      </c>
      <c r="E14" s="393">
        <v>8</v>
      </c>
      <c r="F14" s="193">
        <v>320000</v>
      </c>
    </row>
    <row r="15" spans="1:6" ht="15.75">
      <c r="A15" s="868"/>
      <c r="B15" s="588" t="s">
        <v>613</v>
      </c>
      <c r="C15" s="589"/>
      <c r="D15" s="76">
        <v>350000</v>
      </c>
      <c r="E15" s="393">
        <v>36</v>
      </c>
      <c r="F15" s="193">
        <v>12600000</v>
      </c>
    </row>
    <row r="16" spans="1:6" ht="15.75">
      <c r="A16" s="868"/>
      <c r="B16" s="588" t="s">
        <v>316</v>
      </c>
      <c r="C16" s="589"/>
      <c r="D16" s="76">
        <v>50000</v>
      </c>
      <c r="E16" s="393">
        <v>30</v>
      </c>
      <c r="F16" s="193">
        <v>1500000</v>
      </c>
    </row>
    <row r="17" spans="1:6" ht="15.75">
      <c r="A17" s="868"/>
      <c r="B17" s="588" t="s">
        <v>613</v>
      </c>
      <c r="C17" s="589"/>
      <c r="D17" s="76">
        <v>150000</v>
      </c>
      <c r="E17" s="393">
        <v>20</v>
      </c>
      <c r="F17" s="193">
        <v>3000000</v>
      </c>
    </row>
    <row r="18" spans="1:6" ht="15.75">
      <c r="A18" s="868"/>
      <c r="B18" s="588" t="s">
        <v>613</v>
      </c>
      <c r="C18" s="589"/>
      <c r="D18" s="76">
        <v>300000</v>
      </c>
      <c r="E18" s="393">
        <v>970</v>
      </c>
      <c r="F18" s="193">
        <v>291000000</v>
      </c>
    </row>
    <row r="19" spans="1:6" ht="15.75">
      <c r="A19" s="862" t="s">
        <v>748</v>
      </c>
      <c r="B19" s="862"/>
      <c r="C19" s="862"/>
      <c r="D19" s="862"/>
      <c r="E19" s="501">
        <f>SUM(E3:E18)</f>
        <v>5938</v>
      </c>
      <c r="F19" s="501">
        <f>SUM(F3:F18)</f>
        <v>1174437250</v>
      </c>
    </row>
  </sheetData>
  <sheetProtection/>
  <mergeCells count="3">
    <mergeCell ref="A5:A11"/>
    <mergeCell ref="A13:A18"/>
    <mergeCell ref="A19:D19"/>
  </mergeCells>
  <dataValidations count="5">
    <dataValidation type="list" allowBlank="1" showInputMessage="1" showErrorMessage="1" prompt="Escoja de la lista desplegable el elemento que requiera para las comisiones" sqref="B13:B18">
      <formula1>$CL$3216:$CL$3224</formula1>
    </dataValidation>
    <dataValidation type="list" allowBlank="1" showInputMessage="1" showErrorMessage="1" prompt="Escoja de la lista desplegable el elemento que requiera para las comisiones" sqref="B6:B11">
      <formula1>$CK$3283:$CK$3291</formula1>
    </dataValidation>
    <dataValidation type="list" allowBlank="1" showInputMessage="1" showErrorMessage="1" prompt="Escoja de la lista desplegable el elemento que requiera para las comisiones" sqref="B5">
      <formula1>$CK$3289:$CK$3297</formula1>
    </dataValidation>
    <dataValidation type="list" allowBlank="1" showInputMessage="1" showErrorMessage="1" prompt="Escoja de la lista desplegable el elemento que requiera para las comisiones" sqref="B12">
      <formula1>$CL$3157:$CL$3165</formula1>
    </dataValidation>
    <dataValidation type="list" allowBlank="1" showInputMessage="1" showErrorMessage="1" prompt="Escoja de la lista desplegable el elemento que requiera para las comisiones" sqref="B3">
      <formula1>$CK$3151:$CK$3159</formula1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="73" zoomScaleNormal="73" zoomScalePageLayoutView="0" workbookViewId="0" topLeftCell="A1">
      <selection activeCell="D24" sqref="D24"/>
    </sheetView>
  </sheetViews>
  <sheetFormatPr defaultColWidth="11.421875" defaultRowHeight="50.25" customHeight="1"/>
  <cols>
    <col min="1" max="1" width="27.57421875" style="277" customWidth="1"/>
    <col min="3" max="3" width="33.8515625" style="7" customWidth="1"/>
    <col min="4" max="4" width="59.421875" style="384" customWidth="1"/>
    <col min="5" max="5" width="18.00390625" style="375" customWidth="1"/>
    <col min="6" max="6" width="24.00390625" style="375" customWidth="1"/>
    <col min="7" max="7" width="27.421875" style="374" customWidth="1"/>
    <col min="8" max="8" width="19.421875" style="374" customWidth="1"/>
    <col min="9" max="9" width="17.7109375" style="374" customWidth="1"/>
    <col min="10" max="10" width="13.28125" style="274" customWidth="1"/>
    <col min="11" max="11" width="23.8515625" style="451" customWidth="1"/>
    <col min="13" max="14" width="17.7109375" style="451" customWidth="1"/>
  </cols>
  <sheetData>
    <row r="1" spans="1:14" ht="50.25" customHeight="1">
      <c r="A1" s="869" t="s">
        <v>318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70"/>
      <c r="N1"/>
    </row>
    <row r="2" spans="1:14" ht="50.25" customHeight="1" thickBot="1">
      <c r="A2" s="39" t="s">
        <v>408</v>
      </c>
      <c r="B2" s="40" t="s">
        <v>0</v>
      </c>
      <c r="C2" s="40" t="s">
        <v>43</v>
      </c>
      <c r="D2" s="330" t="s">
        <v>267</v>
      </c>
      <c r="E2" s="197" t="s">
        <v>319</v>
      </c>
      <c r="F2" s="197" t="s">
        <v>9</v>
      </c>
      <c r="G2" s="365" t="s">
        <v>64</v>
      </c>
      <c r="H2" s="365" t="s">
        <v>65</v>
      </c>
      <c r="I2" s="365" t="s">
        <v>749</v>
      </c>
      <c r="J2" s="41" t="s">
        <v>6</v>
      </c>
      <c r="K2" s="330" t="s">
        <v>67</v>
      </c>
      <c r="L2" s="40" t="s">
        <v>10</v>
      </c>
      <c r="M2" s="452" t="s">
        <v>11</v>
      </c>
      <c r="N2" s="330" t="s">
        <v>897</v>
      </c>
    </row>
    <row r="3" spans="1:14" ht="50.25" customHeight="1">
      <c r="A3" s="871" t="s">
        <v>92</v>
      </c>
      <c r="B3" s="457">
        <v>1</v>
      </c>
      <c r="C3" s="283" t="s">
        <v>268</v>
      </c>
      <c r="D3" s="418" t="s">
        <v>320</v>
      </c>
      <c r="E3" s="247">
        <v>0</v>
      </c>
      <c r="F3" s="247">
        <v>0</v>
      </c>
      <c r="G3" s="458">
        <v>40544</v>
      </c>
      <c r="H3" s="459">
        <v>40569</v>
      </c>
      <c r="I3" s="459">
        <v>40904</v>
      </c>
      <c r="J3" s="457">
        <v>11.166666666666666</v>
      </c>
      <c r="K3" s="267" t="s">
        <v>74</v>
      </c>
      <c r="L3" s="349"/>
      <c r="M3" s="460"/>
      <c r="N3" s="460"/>
    </row>
    <row r="4" spans="1:14" ht="50.25" customHeight="1">
      <c r="A4" s="872"/>
      <c r="B4" s="107">
        <v>2</v>
      </c>
      <c r="C4" s="44" t="s">
        <v>271</v>
      </c>
      <c r="D4" s="44" t="s">
        <v>271</v>
      </c>
      <c r="E4" s="411">
        <v>10500000</v>
      </c>
      <c r="F4" s="411">
        <v>10542000</v>
      </c>
      <c r="G4" s="453"/>
      <c r="H4" s="454"/>
      <c r="I4" s="454"/>
      <c r="J4" s="107">
        <v>0</v>
      </c>
      <c r="K4" s="51" t="s">
        <v>74</v>
      </c>
      <c r="L4" s="83"/>
      <c r="M4" s="461"/>
      <c r="N4" s="461"/>
    </row>
    <row r="5" spans="1:14" ht="50.25" customHeight="1">
      <c r="A5" s="872"/>
      <c r="B5" s="107">
        <v>3</v>
      </c>
      <c r="C5" s="51" t="s">
        <v>321</v>
      </c>
      <c r="D5" s="51" t="s">
        <v>322</v>
      </c>
      <c r="E5" s="74">
        <v>450000000</v>
      </c>
      <c r="F5" s="74">
        <v>451800000</v>
      </c>
      <c r="G5" s="367"/>
      <c r="H5" s="395"/>
      <c r="I5" s="395"/>
      <c r="J5" s="83">
        <v>0</v>
      </c>
      <c r="K5" s="51" t="s">
        <v>74</v>
      </c>
      <c r="L5" s="83" t="s">
        <v>323</v>
      </c>
      <c r="M5" s="396"/>
      <c r="N5" s="396"/>
    </row>
    <row r="6" spans="1:14" ht="50.25" customHeight="1">
      <c r="A6" s="872"/>
      <c r="B6" s="107">
        <v>4</v>
      </c>
      <c r="C6" s="51" t="s">
        <v>324</v>
      </c>
      <c r="D6" s="51" t="s">
        <v>325</v>
      </c>
      <c r="E6" s="74">
        <v>5000000</v>
      </c>
      <c r="F6" s="74">
        <v>5020000</v>
      </c>
      <c r="G6" s="367"/>
      <c r="H6" s="395"/>
      <c r="I6" s="395"/>
      <c r="J6" s="83">
        <v>0</v>
      </c>
      <c r="K6" s="51" t="s">
        <v>74</v>
      </c>
      <c r="L6" s="83" t="s">
        <v>323</v>
      </c>
      <c r="M6" s="396"/>
      <c r="N6" s="396"/>
    </row>
    <row r="7" spans="1:14" ht="50.25" customHeight="1">
      <c r="A7" s="872"/>
      <c r="B7" s="107">
        <v>5</v>
      </c>
      <c r="C7" s="51" t="s">
        <v>326</v>
      </c>
      <c r="D7" s="51"/>
      <c r="E7" s="74">
        <v>825000000</v>
      </c>
      <c r="F7" s="74">
        <v>828300000</v>
      </c>
      <c r="G7" s="367"/>
      <c r="H7" s="395"/>
      <c r="I7" s="395"/>
      <c r="J7" s="83">
        <v>0</v>
      </c>
      <c r="K7" s="51" t="s">
        <v>74</v>
      </c>
      <c r="L7" s="83" t="s">
        <v>327</v>
      </c>
      <c r="M7" s="396"/>
      <c r="N7" s="396"/>
    </row>
    <row r="8" spans="1:14" ht="50.25" customHeight="1">
      <c r="A8" s="872"/>
      <c r="B8" s="107">
        <v>6</v>
      </c>
      <c r="C8" s="51" t="s">
        <v>328</v>
      </c>
      <c r="D8" s="51" t="s">
        <v>329</v>
      </c>
      <c r="E8" s="74">
        <v>150000000</v>
      </c>
      <c r="F8" s="74">
        <v>150600000</v>
      </c>
      <c r="G8" s="367"/>
      <c r="H8" s="395"/>
      <c r="I8" s="395"/>
      <c r="J8" s="83">
        <v>0</v>
      </c>
      <c r="K8" s="51" t="s">
        <v>74</v>
      </c>
      <c r="L8" s="83" t="s">
        <v>323</v>
      </c>
      <c r="M8" s="396"/>
      <c r="N8" s="396"/>
    </row>
    <row r="9" spans="1:14" ht="50.25" customHeight="1">
      <c r="A9" s="872"/>
      <c r="B9" s="107">
        <v>7</v>
      </c>
      <c r="C9" s="51" t="s">
        <v>330</v>
      </c>
      <c r="D9" s="51" t="s">
        <v>331</v>
      </c>
      <c r="E9" s="74">
        <v>1955000000</v>
      </c>
      <c r="F9" s="74">
        <v>1962820000</v>
      </c>
      <c r="G9" s="367"/>
      <c r="H9" s="395"/>
      <c r="I9" s="395"/>
      <c r="J9" s="83">
        <v>0</v>
      </c>
      <c r="K9" s="51" t="s">
        <v>74</v>
      </c>
      <c r="L9" s="83" t="s">
        <v>332</v>
      </c>
      <c r="M9" s="396"/>
      <c r="N9" s="396"/>
    </row>
    <row r="10" spans="1:14" ht="50.25" customHeight="1">
      <c r="A10" s="872"/>
      <c r="B10" s="107">
        <v>8</v>
      </c>
      <c r="C10" s="51" t="s">
        <v>333</v>
      </c>
      <c r="D10" s="51" t="s">
        <v>334</v>
      </c>
      <c r="E10" s="74">
        <v>60000000</v>
      </c>
      <c r="F10" s="74">
        <v>60240000</v>
      </c>
      <c r="G10" s="367"/>
      <c r="H10" s="395"/>
      <c r="I10" s="395"/>
      <c r="J10" s="83">
        <v>0</v>
      </c>
      <c r="K10" s="51" t="s">
        <v>74</v>
      </c>
      <c r="L10" s="83" t="s">
        <v>77</v>
      </c>
      <c r="M10" s="396"/>
      <c r="N10" s="396"/>
    </row>
    <row r="11" spans="1:14" ht="50.25" customHeight="1">
      <c r="A11" s="872"/>
      <c r="B11" s="107">
        <v>9</v>
      </c>
      <c r="C11" s="51" t="s">
        <v>324</v>
      </c>
      <c r="D11" s="51" t="s">
        <v>335</v>
      </c>
      <c r="E11" s="74">
        <v>15000000</v>
      </c>
      <c r="F11" s="74">
        <v>15060000</v>
      </c>
      <c r="G11" s="367">
        <v>40923</v>
      </c>
      <c r="H11" s="395">
        <v>40938</v>
      </c>
      <c r="I11" s="395">
        <v>40998</v>
      </c>
      <c r="J11" s="83">
        <v>2</v>
      </c>
      <c r="K11" s="51" t="s">
        <v>239</v>
      </c>
      <c r="L11" s="83" t="s">
        <v>336</v>
      </c>
      <c r="M11" s="396"/>
      <c r="N11" s="396"/>
    </row>
    <row r="12" spans="1:14" ht="50.25" customHeight="1">
      <c r="A12" s="872"/>
      <c r="B12" s="107">
        <v>10</v>
      </c>
      <c r="C12" s="51" t="s">
        <v>324</v>
      </c>
      <c r="D12" s="51" t="s">
        <v>337</v>
      </c>
      <c r="E12" s="74">
        <v>5000000</v>
      </c>
      <c r="F12" s="74">
        <v>5020000</v>
      </c>
      <c r="G12" s="367">
        <v>40923</v>
      </c>
      <c r="H12" s="395">
        <v>40938</v>
      </c>
      <c r="I12" s="395">
        <v>40998</v>
      </c>
      <c r="J12" s="83">
        <v>2</v>
      </c>
      <c r="K12" s="51" t="s">
        <v>239</v>
      </c>
      <c r="L12" s="83" t="s">
        <v>323</v>
      </c>
      <c r="M12" s="396"/>
      <c r="N12" s="396"/>
    </row>
    <row r="13" spans="1:14" ht="50.25" customHeight="1">
      <c r="A13" s="872"/>
      <c r="B13" s="107">
        <v>11</v>
      </c>
      <c r="C13" s="51" t="s">
        <v>324</v>
      </c>
      <c r="D13" s="51" t="s">
        <v>338</v>
      </c>
      <c r="E13" s="74">
        <v>10000000</v>
      </c>
      <c r="F13" s="74">
        <v>10040000</v>
      </c>
      <c r="G13" s="367">
        <v>40923</v>
      </c>
      <c r="H13" s="395">
        <v>40938</v>
      </c>
      <c r="I13" s="395">
        <v>40998</v>
      </c>
      <c r="J13" s="83">
        <v>2</v>
      </c>
      <c r="K13" s="51" t="s">
        <v>239</v>
      </c>
      <c r="L13" s="83" t="s">
        <v>323</v>
      </c>
      <c r="M13" s="396"/>
      <c r="N13" s="396"/>
    </row>
    <row r="14" spans="1:14" ht="50.25" customHeight="1">
      <c r="A14" s="872"/>
      <c r="B14" s="107">
        <v>12</v>
      </c>
      <c r="C14" s="51" t="s">
        <v>324</v>
      </c>
      <c r="D14" s="51" t="s">
        <v>339</v>
      </c>
      <c r="E14" s="74">
        <v>3000000</v>
      </c>
      <c r="F14" s="74">
        <v>3012000</v>
      </c>
      <c r="G14" s="367">
        <v>40923</v>
      </c>
      <c r="H14" s="395">
        <v>40938</v>
      </c>
      <c r="I14" s="395">
        <v>40998</v>
      </c>
      <c r="J14" s="83">
        <v>2</v>
      </c>
      <c r="K14" s="51" t="s">
        <v>239</v>
      </c>
      <c r="L14" s="83" t="s">
        <v>323</v>
      </c>
      <c r="M14" s="396"/>
      <c r="N14" s="396"/>
    </row>
    <row r="15" spans="1:14" ht="50.25" customHeight="1">
      <c r="A15" s="872"/>
      <c r="B15" s="107">
        <v>13</v>
      </c>
      <c r="C15" s="51" t="s">
        <v>333</v>
      </c>
      <c r="D15" s="51" t="s">
        <v>340</v>
      </c>
      <c r="E15" s="74">
        <v>2000000</v>
      </c>
      <c r="F15" s="74">
        <v>2008000</v>
      </c>
      <c r="G15" s="367">
        <v>40923</v>
      </c>
      <c r="H15" s="395">
        <v>40938</v>
      </c>
      <c r="I15" s="395">
        <v>40998</v>
      </c>
      <c r="J15" s="83">
        <v>2</v>
      </c>
      <c r="K15" s="51" t="s">
        <v>239</v>
      </c>
      <c r="L15" s="83" t="s">
        <v>323</v>
      </c>
      <c r="M15" s="396"/>
      <c r="N15" s="396"/>
    </row>
    <row r="16" spans="1:14" s="124" customFormat="1" ht="50.25" customHeight="1" thickBot="1">
      <c r="A16" s="873"/>
      <c r="B16" s="462">
        <v>14</v>
      </c>
      <c r="C16" s="313" t="s">
        <v>324</v>
      </c>
      <c r="D16" s="313" t="s">
        <v>334</v>
      </c>
      <c r="E16" s="335">
        <v>60000000</v>
      </c>
      <c r="F16" s="335">
        <v>60240000</v>
      </c>
      <c r="G16" s="463">
        <v>40544</v>
      </c>
      <c r="H16" s="463">
        <v>40569</v>
      </c>
      <c r="I16" s="463">
        <v>40904</v>
      </c>
      <c r="J16" s="464">
        <v>11.166666666666666</v>
      </c>
      <c r="K16" s="313" t="s">
        <v>74</v>
      </c>
      <c r="L16" s="312" t="s">
        <v>323</v>
      </c>
      <c r="M16" s="465"/>
      <c r="N16" s="465"/>
    </row>
    <row r="17" spans="1:14" ht="50.25" customHeight="1">
      <c r="A17" s="871" t="s">
        <v>619</v>
      </c>
      <c r="B17" s="457">
        <v>15</v>
      </c>
      <c r="C17" s="283" t="s">
        <v>268</v>
      </c>
      <c r="D17" s="418" t="s">
        <v>320</v>
      </c>
      <c r="E17" s="466">
        <v>222500000</v>
      </c>
      <c r="F17" s="466">
        <v>223390000</v>
      </c>
      <c r="G17" s="467"/>
      <c r="H17" s="467"/>
      <c r="I17" s="467"/>
      <c r="J17" s="417"/>
      <c r="K17" s="468"/>
      <c r="L17" s="353">
        <v>2.37</v>
      </c>
      <c r="M17" s="469"/>
      <c r="N17" s="469"/>
    </row>
    <row r="18" spans="1:14" ht="50.25" customHeight="1">
      <c r="A18" s="872"/>
      <c r="B18" s="107">
        <v>16</v>
      </c>
      <c r="C18" s="79" t="s">
        <v>321</v>
      </c>
      <c r="D18" s="44" t="s">
        <v>621</v>
      </c>
      <c r="E18" s="448">
        <v>90000000</v>
      </c>
      <c r="F18" s="448">
        <v>90360000</v>
      </c>
      <c r="G18" s="455">
        <v>40909</v>
      </c>
      <c r="H18" s="455">
        <v>40934</v>
      </c>
      <c r="I18" s="455">
        <v>41270</v>
      </c>
      <c r="J18" s="87">
        <v>11.2</v>
      </c>
      <c r="K18" s="134" t="s">
        <v>74</v>
      </c>
      <c r="L18" s="116">
        <v>2.24</v>
      </c>
      <c r="M18" s="470" t="s">
        <v>473</v>
      </c>
      <c r="N18" s="470"/>
    </row>
    <row r="19" spans="1:14" ht="50.25" customHeight="1">
      <c r="A19" s="872"/>
      <c r="B19" s="107">
        <v>17</v>
      </c>
      <c r="C19" s="79" t="s">
        <v>321</v>
      </c>
      <c r="D19" s="51" t="s">
        <v>622</v>
      </c>
      <c r="E19" s="195">
        <v>271150273</v>
      </c>
      <c r="F19" s="195">
        <v>272234874.092</v>
      </c>
      <c r="G19" s="455">
        <v>40909</v>
      </c>
      <c r="H19" s="455">
        <v>40934</v>
      </c>
      <c r="I19" s="455">
        <v>41270</v>
      </c>
      <c r="J19" s="87">
        <v>11.2</v>
      </c>
      <c r="K19" s="134" t="s">
        <v>74</v>
      </c>
      <c r="L19" s="116">
        <v>2.24</v>
      </c>
      <c r="M19" s="471" t="s">
        <v>623</v>
      </c>
      <c r="N19" s="471"/>
    </row>
    <row r="20" spans="1:14" ht="50.25" customHeight="1">
      <c r="A20" s="872"/>
      <c r="B20" s="107">
        <v>18</v>
      </c>
      <c r="C20" s="51" t="s">
        <v>333</v>
      </c>
      <c r="D20" s="51" t="s">
        <v>624</v>
      </c>
      <c r="E20" s="449">
        <v>7000000</v>
      </c>
      <c r="F20" s="449">
        <v>7028000</v>
      </c>
      <c r="G20" s="455">
        <v>40909</v>
      </c>
      <c r="H20" s="455">
        <v>40934</v>
      </c>
      <c r="I20" s="455">
        <v>41270</v>
      </c>
      <c r="J20" s="87">
        <v>11.2</v>
      </c>
      <c r="K20" s="134" t="s">
        <v>74</v>
      </c>
      <c r="L20" s="117"/>
      <c r="M20" s="471"/>
      <c r="N20" s="471"/>
    </row>
    <row r="21" spans="1:14" ht="50.25" customHeight="1">
      <c r="A21" s="872"/>
      <c r="B21" s="107">
        <v>19</v>
      </c>
      <c r="C21" s="79" t="s">
        <v>324</v>
      </c>
      <c r="D21" s="51" t="s">
        <v>625</v>
      </c>
      <c r="E21" s="449">
        <v>80000000</v>
      </c>
      <c r="F21" s="449">
        <v>80320000</v>
      </c>
      <c r="G21" s="456">
        <v>40954</v>
      </c>
      <c r="H21" s="456">
        <v>41086</v>
      </c>
      <c r="I21" s="456">
        <v>41270</v>
      </c>
      <c r="J21" s="116">
        <v>6.133333333333334</v>
      </c>
      <c r="K21" s="134" t="s">
        <v>68</v>
      </c>
      <c r="L21" s="116">
        <v>2.24</v>
      </c>
      <c r="M21" s="471" t="s">
        <v>473</v>
      </c>
      <c r="N21" s="471"/>
    </row>
    <row r="22" spans="1:14" ht="50.25" customHeight="1">
      <c r="A22" s="872"/>
      <c r="B22" s="107">
        <v>20</v>
      </c>
      <c r="C22" s="79" t="s">
        <v>324</v>
      </c>
      <c r="D22" s="51" t="s">
        <v>626</v>
      </c>
      <c r="E22" s="449">
        <v>20000000</v>
      </c>
      <c r="F22" s="449">
        <v>20080000</v>
      </c>
      <c r="G22" s="456">
        <v>40954</v>
      </c>
      <c r="H22" s="456">
        <v>40994</v>
      </c>
      <c r="I22" s="456">
        <v>41270</v>
      </c>
      <c r="J22" s="116">
        <v>9.2</v>
      </c>
      <c r="K22" s="134" t="s">
        <v>239</v>
      </c>
      <c r="L22" s="116">
        <v>2.24</v>
      </c>
      <c r="M22" s="471" t="s">
        <v>627</v>
      </c>
      <c r="N22" s="471"/>
    </row>
    <row r="23" spans="1:14" ht="50.25" customHeight="1">
      <c r="A23" s="872"/>
      <c r="B23" s="107">
        <v>21</v>
      </c>
      <c r="C23" s="79" t="s">
        <v>324</v>
      </c>
      <c r="D23" s="51" t="s">
        <v>628</v>
      </c>
      <c r="E23" s="449">
        <v>86000000</v>
      </c>
      <c r="F23" s="449">
        <v>86344000</v>
      </c>
      <c r="G23" s="456">
        <v>40954</v>
      </c>
      <c r="H23" s="456">
        <v>40994</v>
      </c>
      <c r="I23" s="456">
        <v>41270</v>
      </c>
      <c r="J23" s="116">
        <v>9.2</v>
      </c>
      <c r="K23" s="134" t="s">
        <v>68</v>
      </c>
      <c r="L23" s="116">
        <v>2.24</v>
      </c>
      <c r="M23" s="471" t="s">
        <v>629</v>
      </c>
      <c r="N23" s="471"/>
    </row>
    <row r="24" spans="1:14" ht="50.25" customHeight="1">
      <c r="A24" s="872"/>
      <c r="B24" s="107">
        <v>22</v>
      </c>
      <c r="C24" s="79" t="s">
        <v>324</v>
      </c>
      <c r="D24" s="51" t="s">
        <v>630</v>
      </c>
      <c r="E24" s="449">
        <v>300000000</v>
      </c>
      <c r="F24" s="449">
        <v>301200000</v>
      </c>
      <c r="G24" s="456">
        <v>40954</v>
      </c>
      <c r="H24" s="456">
        <v>40994</v>
      </c>
      <c r="I24" s="456">
        <v>41270</v>
      </c>
      <c r="J24" s="116">
        <v>9.2</v>
      </c>
      <c r="K24" s="134" t="s">
        <v>454</v>
      </c>
      <c r="L24" s="116">
        <v>2.24</v>
      </c>
      <c r="M24" s="471" t="s">
        <v>627</v>
      </c>
      <c r="N24" s="471"/>
    </row>
    <row r="25" spans="1:14" ht="50.25" customHeight="1">
      <c r="A25" s="872"/>
      <c r="B25" s="107">
        <v>23</v>
      </c>
      <c r="C25" s="79" t="s">
        <v>631</v>
      </c>
      <c r="D25" s="51" t="s">
        <v>632</v>
      </c>
      <c r="E25" s="449">
        <v>100000000</v>
      </c>
      <c r="F25" s="449">
        <v>100400000</v>
      </c>
      <c r="G25" s="456">
        <v>40954</v>
      </c>
      <c r="H25" s="456">
        <v>40994</v>
      </c>
      <c r="I25" s="456">
        <v>41270</v>
      </c>
      <c r="J25" s="116">
        <v>9.2</v>
      </c>
      <c r="K25" s="134" t="s">
        <v>68</v>
      </c>
      <c r="L25" s="116">
        <v>2.24</v>
      </c>
      <c r="M25" s="396" t="s">
        <v>633</v>
      </c>
      <c r="N25" s="396"/>
    </row>
    <row r="26" spans="1:14" ht="50.25" customHeight="1">
      <c r="A26" s="872"/>
      <c r="B26" s="107">
        <v>24</v>
      </c>
      <c r="C26" s="79" t="s">
        <v>634</v>
      </c>
      <c r="D26" s="51" t="s">
        <v>635</v>
      </c>
      <c r="E26" s="449">
        <v>105000000</v>
      </c>
      <c r="F26" s="449">
        <v>105420000</v>
      </c>
      <c r="G26" s="456">
        <v>40954</v>
      </c>
      <c r="H26" s="456">
        <v>40994</v>
      </c>
      <c r="I26" s="456">
        <v>41270</v>
      </c>
      <c r="J26" s="116">
        <v>9.2</v>
      </c>
      <c r="K26" s="134" t="s">
        <v>68</v>
      </c>
      <c r="L26" s="116">
        <v>2.24</v>
      </c>
      <c r="M26" s="396" t="s">
        <v>633</v>
      </c>
      <c r="N26" s="396"/>
    </row>
    <row r="27" spans="1:14" ht="50.25" customHeight="1" thickBot="1">
      <c r="A27" s="873"/>
      <c r="B27" s="462">
        <v>25</v>
      </c>
      <c r="C27" s="472" t="s">
        <v>333</v>
      </c>
      <c r="D27" s="313" t="s">
        <v>636</v>
      </c>
      <c r="E27" s="473">
        <v>569967510</v>
      </c>
      <c r="F27" s="473">
        <v>572247380.04</v>
      </c>
      <c r="G27" s="474">
        <v>40954</v>
      </c>
      <c r="H27" s="474">
        <v>40994</v>
      </c>
      <c r="I27" s="474">
        <v>41270</v>
      </c>
      <c r="J27" s="356">
        <v>9.2</v>
      </c>
      <c r="K27" s="322" t="s">
        <v>68</v>
      </c>
      <c r="L27" s="356">
        <v>2.24</v>
      </c>
      <c r="M27" s="465" t="s">
        <v>633</v>
      </c>
      <c r="N27" s="465"/>
    </row>
    <row r="28" spans="1:14" s="711" customFormat="1" ht="69" customHeight="1" thickBot="1">
      <c r="A28" s="878" t="s">
        <v>693</v>
      </c>
      <c r="B28" s="476">
        <v>26</v>
      </c>
      <c r="C28" s="749" t="s">
        <v>271</v>
      </c>
      <c r="D28" s="749" t="s">
        <v>271</v>
      </c>
      <c r="E28" s="750">
        <f>70000000-15000000</f>
        <v>55000000</v>
      </c>
      <c r="F28" s="750">
        <f>+E28*1.004</f>
        <v>55220000</v>
      </c>
      <c r="G28" s="751"/>
      <c r="H28" s="751"/>
      <c r="I28" s="751"/>
      <c r="J28" s="748">
        <v>0</v>
      </c>
      <c r="K28" s="752" t="s">
        <v>74</v>
      </c>
      <c r="L28" s="753"/>
      <c r="M28" s="754"/>
      <c r="N28" s="754" t="s">
        <v>916</v>
      </c>
    </row>
    <row r="29" spans="1:14" s="711" customFormat="1" ht="64.5" customHeight="1" thickBot="1">
      <c r="A29" s="879"/>
      <c r="B29" s="462">
        <v>27</v>
      </c>
      <c r="C29" s="755" t="s">
        <v>328</v>
      </c>
      <c r="D29" s="749" t="s">
        <v>915</v>
      </c>
      <c r="E29" s="750">
        <v>15000000</v>
      </c>
      <c r="F29" s="750">
        <f>+E29*1.004</f>
        <v>15060000</v>
      </c>
      <c r="G29" s="751"/>
      <c r="H29" s="751"/>
      <c r="I29" s="751"/>
      <c r="J29" s="748"/>
      <c r="K29" s="752"/>
      <c r="L29" s="753"/>
      <c r="M29" s="754"/>
      <c r="N29" s="754" t="s">
        <v>917</v>
      </c>
    </row>
    <row r="30" spans="1:14" s="173" customFormat="1" ht="50.25" customHeight="1" thickBot="1">
      <c r="A30" s="475" t="s">
        <v>416</v>
      </c>
      <c r="B30" s="476">
        <v>28</v>
      </c>
      <c r="C30" s="477" t="s">
        <v>271</v>
      </c>
      <c r="D30" s="477" t="s">
        <v>271</v>
      </c>
      <c r="E30" s="478">
        <v>1500000</v>
      </c>
      <c r="F30" s="478">
        <f>E30*(1.004)</f>
        <v>1506000</v>
      </c>
      <c r="G30" s="479"/>
      <c r="H30" s="479"/>
      <c r="I30" s="479"/>
      <c r="J30" s="476">
        <f>(I30-H30)/30</f>
        <v>0</v>
      </c>
      <c r="K30" s="480" t="s">
        <v>74</v>
      </c>
      <c r="L30" s="481"/>
      <c r="M30" s="482"/>
      <c r="N30" s="482"/>
    </row>
    <row r="31" spans="1:14" ht="50.25" customHeight="1" thickBot="1">
      <c r="A31" s="875" t="s">
        <v>851</v>
      </c>
      <c r="B31" s="462">
        <v>29</v>
      </c>
      <c r="C31" s="79" t="s">
        <v>324</v>
      </c>
      <c r="D31" s="51" t="s">
        <v>860</v>
      </c>
      <c r="E31" s="449">
        <v>40000000</v>
      </c>
      <c r="F31" s="449">
        <f aca="true" t="shared" si="0" ref="F31:F51">E31*(1.004)</f>
        <v>40160000</v>
      </c>
      <c r="G31" s="456">
        <v>40945</v>
      </c>
      <c r="H31" s="456"/>
      <c r="I31" s="456"/>
      <c r="J31" s="116">
        <f aca="true" t="shared" si="1" ref="J31:J36">(I31-H31)/30</f>
        <v>0</v>
      </c>
      <c r="K31" s="134" t="s">
        <v>68</v>
      </c>
      <c r="L31" s="116"/>
      <c r="M31" s="471" t="s">
        <v>861</v>
      </c>
      <c r="N31" s="471"/>
    </row>
    <row r="32" spans="1:14" ht="50.25" customHeight="1" thickBot="1">
      <c r="A32" s="876"/>
      <c r="B32" s="476">
        <v>30</v>
      </c>
      <c r="C32" s="79" t="s">
        <v>324</v>
      </c>
      <c r="D32" s="51" t="s">
        <v>862</v>
      </c>
      <c r="E32" s="449">
        <v>25000000</v>
      </c>
      <c r="F32" s="449">
        <f t="shared" si="0"/>
        <v>25100000</v>
      </c>
      <c r="G32" s="456">
        <v>40942</v>
      </c>
      <c r="H32" s="456"/>
      <c r="I32" s="456"/>
      <c r="J32" s="116">
        <f t="shared" si="1"/>
        <v>0</v>
      </c>
      <c r="K32" s="134" t="s">
        <v>68</v>
      </c>
      <c r="L32" s="116"/>
      <c r="M32" s="471" t="s">
        <v>861</v>
      </c>
      <c r="N32" s="471"/>
    </row>
    <row r="33" spans="1:14" ht="50.25" customHeight="1" thickBot="1">
      <c r="A33" s="876"/>
      <c r="B33" s="462">
        <v>31</v>
      </c>
      <c r="C33" s="79" t="s">
        <v>324</v>
      </c>
      <c r="D33" s="51" t="s">
        <v>863</v>
      </c>
      <c r="E33" s="449">
        <v>20000000</v>
      </c>
      <c r="F33" s="449">
        <f t="shared" si="0"/>
        <v>20080000</v>
      </c>
      <c r="G33" s="456">
        <v>40956</v>
      </c>
      <c r="H33" s="456"/>
      <c r="I33" s="456"/>
      <c r="J33" s="116">
        <f t="shared" si="1"/>
        <v>0</v>
      </c>
      <c r="K33" s="134" t="s">
        <v>74</v>
      </c>
      <c r="L33" s="116"/>
      <c r="M33" s="396" t="s">
        <v>861</v>
      </c>
      <c r="N33" s="396"/>
    </row>
    <row r="34" spans="1:14" ht="50.25" customHeight="1" thickBot="1">
      <c r="A34" s="876"/>
      <c r="B34" s="476">
        <v>32</v>
      </c>
      <c r="C34" s="79" t="s">
        <v>324</v>
      </c>
      <c r="D34" s="51" t="s">
        <v>864</v>
      </c>
      <c r="E34" s="449">
        <v>40000000</v>
      </c>
      <c r="F34" s="449">
        <f t="shared" si="0"/>
        <v>40160000</v>
      </c>
      <c r="G34" s="456">
        <v>40963</v>
      </c>
      <c r="H34" s="456"/>
      <c r="I34" s="456"/>
      <c r="J34" s="116">
        <f t="shared" si="1"/>
        <v>0</v>
      </c>
      <c r="K34" s="134" t="s">
        <v>74</v>
      </c>
      <c r="L34" s="116"/>
      <c r="M34" s="396" t="s">
        <v>861</v>
      </c>
      <c r="N34" s="396"/>
    </row>
    <row r="35" spans="1:14" ht="50.25" customHeight="1" thickBot="1">
      <c r="A35" s="876"/>
      <c r="B35" s="462">
        <v>33</v>
      </c>
      <c r="C35" s="79" t="s">
        <v>324</v>
      </c>
      <c r="D35" s="51" t="s">
        <v>865</v>
      </c>
      <c r="E35" s="449">
        <v>4000000</v>
      </c>
      <c r="F35" s="449">
        <f t="shared" si="0"/>
        <v>4016000</v>
      </c>
      <c r="G35" s="456">
        <v>40968</v>
      </c>
      <c r="H35" s="456"/>
      <c r="I35" s="456"/>
      <c r="J35" s="116">
        <f t="shared" si="1"/>
        <v>0</v>
      </c>
      <c r="K35" s="134" t="s">
        <v>74</v>
      </c>
      <c r="L35" s="116"/>
      <c r="M35" s="471" t="s">
        <v>861</v>
      </c>
      <c r="N35" s="471"/>
    </row>
    <row r="36" spans="1:14" ht="50.25" customHeight="1" thickBot="1">
      <c r="A36" s="876"/>
      <c r="B36" s="476">
        <v>34</v>
      </c>
      <c r="C36" s="79" t="s">
        <v>324</v>
      </c>
      <c r="D36" s="51" t="s">
        <v>866</v>
      </c>
      <c r="E36" s="449">
        <v>30000000</v>
      </c>
      <c r="F36" s="449">
        <f t="shared" si="0"/>
        <v>30120000</v>
      </c>
      <c r="G36" s="456">
        <v>40977</v>
      </c>
      <c r="H36" s="456"/>
      <c r="I36" s="456"/>
      <c r="J36" s="116">
        <f t="shared" si="1"/>
        <v>0</v>
      </c>
      <c r="K36" s="134" t="s">
        <v>74</v>
      </c>
      <c r="L36" s="116"/>
      <c r="M36" s="471" t="s">
        <v>861</v>
      </c>
      <c r="N36" s="471"/>
    </row>
    <row r="37" spans="1:14" ht="50.25" customHeight="1" thickBot="1">
      <c r="A37" s="876"/>
      <c r="B37" s="462">
        <v>35</v>
      </c>
      <c r="C37" s="79" t="s">
        <v>324</v>
      </c>
      <c r="D37" s="51" t="s">
        <v>867</v>
      </c>
      <c r="E37" s="449">
        <v>12000000</v>
      </c>
      <c r="F37" s="449">
        <f t="shared" si="0"/>
        <v>12048000</v>
      </c>
      <c r="G37" s="456">
        <v>40949</v>
      </c>
      <c r="H37" s="456"/>
      <c r="I37" s="456"/>
      <c r="J37" s="116"/>
      <c r="K37" s="134"/>
      <c r="L37" s="116"/>
      <c r="M37" s="396" t="s">
        <v>861</v>
      </c>
      <c r="N37" s="396"/>
    </row>
    <row r="38" spans="1:14" ht="50.25" customHeight="1" thickBot="1">
      <c r="A38" s="876"/>
      <c r="B38" s="476">
        <v>36</v>
      </c>
      <c r="C38" s="79" t="s">
        <v>324</v>
      </c>
      <c r="D38" s="51" t="s">
        <v>868</v>
      </c>
      <c r="E38" s="449">
        <v>120000000</v>
      </c>
      <c r="F38" s="449">
        <f t="shared" si="0"/>
        <v>120480000</v>
      </c>
      <c r="G38" s="456">
        <v>40970</v>
      </c>
      <c r="H38" s="456"/>
      <c r="I38" s="456"/>
      <c r="J38" s="116"/>
      <c r="K38" s="134"/>
      <c r="L38" s="116"/>
      <c r="M38" s="396" t="s">
        <v>861</v>
      </c>
      <c r="N38" s="396"/>
    </row>
    <row r="39" spans="1:14" ht="50.25" customHeight="1" thickBot="1">
      <c r="A39" s="876"/>
      <c r="B39" s="462">
        <v>37</v>
      </c>
      <c r="C39" s="79" t="s">
        <v>324</v>
      </c>
      <c r="D39" s="51" t="s">
        <v>869</v>
      </c>
      <c r="E39" s="449">
        <v>0</v>
      </c>
      <c r="F39" s="449">
        <f t="shared" si="0"/>
        <v>0</v>
      </c>
      <c r="G39" s="456">
        <v>40940</v>
      </c>
      <c r="H39" s="456"/>
      <c r="I39" s="456"/>
      <c r="J39" s="116"/>
      <c r="K39" s="134"/>
      <c r="L39" s="116"/>
      <c r="M39" s="471" t="s">
        <v>870</v>
      </c>
      <c r="N39" s="471"/>
    </row>
    <row r="40" spans="1:14" ht="50.25" customHeight="1" thickBot="1">
      <c r="A40" s="876"/>
      <c r="B40" s="476">
        <v>38</v>
      </c>
      <c r="C40" s="79" t="s">
        <v>324</v>
      </c>
      <c r="D40" s="51" t="s">
        <v>871</v>
      </c>
      <c r="E40" s="449">
        <v>73000000</v>
      </c>
      <c r="F40" s="449">
        <f t="shared" si="0"/>
        <v>73292000</v>
      </c>
      <c r="G40" s="456">
        <v>40968</v>
      </c>
      <c r="H40" s="456"/>
      <c r="I40" s="456"/>
      <c r="J40" s="116"/>
      <c r="K40" s="134"/>
      <c r="L40" s="116"/>
      <c r="M40" s="471" t="s">
        <v>870</v>
      </c>
      <c r="N40" s="471"/>
    </row>
    <row r="41" spans="1:14" ht="50.25" customHeight="1" thickBot="1">
      <c r="A41" s="876"/>
      <c r="B41" s="462">
        <v>39</v>
      </c>
      <c r="C41" s="79" t="s">
        <v>324</v>
      </c>
      <c r="D41" s="51" t="s">
        <v>872</v>
      </c>
      <c r="E41" s="449">
        <v>10000000</v>
      </c>
      <c r="F41" s="449">
        <f t="shared" si="0"/>
        <v>10040000</v>
      </c>
      <c r="G41" s="456">
        <v>40940</v>
      </c>
      <c r="H41" s="456"/>
      <c r="I41" s="456"/>
      <c r="J41" s="116"/>
      <c r="K41" s="134"/>
      <c r="L41" s="116"/>
      <c r="M41" s="396" t="s">
        <v>870</v>
      </c>
      <c r="N41" s="396"/>
    </row>
    <row r="42" spans="1:14" ht="50.25" customHeight="1" thickBot="1">
      <c r="A42" s="876"/>
      <c r="B42" s="476">
        <v>40</v>
      </c>
      <c r="C42" s="79" t="s">
        <v>324</v>
      </c>
      <c r="D42" s="51" t="s">
        <v>873</v>
      </c>
      <c r="E42" s="449">
        <v>20000000</v>
      </c>
      <c r="F42" s="449">
        <f t="shared" si="0"/>
        <v>20080000</v>
      </c>
      <c r="G42" s="456">
        <v>40954</v>
      </c>
      <c r="H42" s="456"/>
      <c r="I42" s="456"/>
      <c r="J42" s="116"/>
      <c r="K42" s="134"/>
      <c r="L42" s="116"/>
      <c r="M42" s="396" t="s">
        <v>870</v>
      </c>
      <c r="N42" s="396"/>
    </row>
    <row r="43" spans="1:14" ht="50.25" customHeight="1" thickBot="1">
      <c r="A43" s="876"/>
      <c r="B43" s="462">
        <v>41</v>
      </c>
      <c r="C43" s="79" t="s">
        <v>324</v>
      </c>
      <c r="D43" s="51" t="s">
        <v>874</v>
      </c>
      <c r="E43" s="449">
        <v>0</v>
      </c>
      <c r="F43" s="449">
        <f t="shared" si="0"/>
        <v>0</v>
      </c>
      <c r="G43" s="456">
        <v>40949</v>
      </c>
      <c r="H43" s="456"/>
      <c r="I43" s="456"/>
      <c r="J43" s="116"/>
      <c r="K43" s="134"/>
      <c r="L43" s="116"/>
      <c r="M43" s="471" t="s">
        <v>870</v>
      </c>
      <c r="N43" s="471"/>
    </row>
    <row r="44" spans="1:14" ht="50.25" customHeight="1" thickBot="1">
      <c r="A44" s="876"/>
      <c r="B44" s="476">
        <v>42</v>
      </c>
      <c r="C44" s="79" t="s">
        <v>324</v>
      </c>
      <c r="D44" s="51" t="s">
        <v>875</v>
      </c>
      <c r="E44" s="449">
        <v>5000000</v>
      </c>
      <c r="F44" s="449">
        <f t="shared" si="0"/>
        <v>5020000</v>
      </c>
      <c r="G44" s="456">
        <v>40998</v>
      </c>
      <c r="H44" s="456"/>
      <c r="I44" s="456"/>
      <c r="J44" s="116"/>
      <c r="K44" s="134"/>
      <c r="L44" s="116"/>
      <c r="M44" s="471" t="s">
        <v>870</v>
      </c>
      <c r="N44" s="471"/>
    </row>
    <row r="45" spans="1:14" ht="50.25" customHeight="1" thickBot="1">
      <c r="A45" s="876"/>
      <c r="B45" s="462">
        <v>43</v>
      </c>
      <c r="C45" s="79" t="s">
        <v>324</v>
      </c>
      <c r="D45" s="51" t="s">
        <v>876</v>
      </c>
      <c r="E45" s="449">
        <v>2156160</v>
      </c>
      <c r="F45" s="449">
        <f t="shared" si="0"/>
        <v>2164784.64</v>
      </c>
      <c r="G45" s="456">
        <v>40998</v>
      </c>
      <c r="H45" s="456"/>
      <c r="I45" s="456"/>
      <c r="J45" s="116"/>
      <c r="K45" s="134"/>
      <c r="L45" s="116"/>
      <c r="M45" s="396" t="s">
        <v>870</v>
      </c>
      <c r="N45" s="396"/>
    </row>
    <row r="46" spans="1:14" ht="50.25" customHeight="1" thickBot="1">
      <c r="A46" s="876"/>
      <c r="B46" s="476">
        <v>44</v>
      </c>
      <c r="C46" s="79" t="s">
        <v>324</v>
      </c>
      <c r="D46" s="51" t="s">
        <v>877</v>
      </c>
      <c r="E46" s="449">
        <v>0</v>
      </c>
      <c r="F46" s="449">
        <f t="shared" si="0"/>
        <v>0</v>
      </c>
      <c r="G46" s="456">
        <v>40938</v>
      </c>
      <c r="H46" s="456"/>
      <c r="I46" s="456"/>
      <c r="J46" s="116"/>
      <c r="K46" s="134"/>
      <c r="L46" s="116"/>
      <c r="M46" s="396" t="s">
        <v>878</v>
      </c>
      <c r="N46" s="396"/>
    </row>
    <row r="47" spans="1:14" ht="50.25" customHeight="1" thickBot="1">
      <c r="A47" s="876"/>
      <c r="B47" s="462">
        <v>45</v>
      </c>
      <c r="C47" s="79" t="s">
        <v>324</v>
      </c>
      <c r="D47" s="51" t="s">
        <v>879</v>
      </c>
      <c r="E47" s="449">
        <v>50000000</v>
      </c>
      <c r="F47" s="449">
        <f t="shared" si="0"/>
        <v>50200000</v>
      </c>
      <c r="G47" s="456">
        <v>40935</v>
      </c>
      <c r="H47" s="456"/>
      <c r="I47" s="456"/>
      <c r="J47" s="116"/>
      <c r="K47" s="134"/>
      <c r="L47" s="116"/>
      <c r="M47" s="471" t="s">
        <v>880</v>
      </c>
      <c r="N47" s="471"/>
    </row>
    <row r="48" spans="1:14" ht="50.25" customHeight="1" thickBot="1">
      <c r="A48" s="876"/>
      <c r="B48" s="476">
        <v>46</v>
      </c>
      <c r="C48" s="79" t="s">
        <v>324</v>
      </c>
      <c r="D48" s="51" t="s">
        <v>881</v>
      </c>
      <c r="E48" s="449">
        <v>30000000</v>
      </c>
      <c r="F48" s="449">
        <f t="shared" si="0"/>
        <v>30120000</v>
      </c>
      <c r="G48" s="456">
        <v>40940</v>
      </c>
      <c r="H48" s="456"/>
      <c r="I48" s="456"/>
      <c r="J48" s="116"/>
      <c r="K48" s="134"/>
      <c r="L48" s="116"/>
      <c r="M48" s="471" t="s">
        <v>878</v>
      </c>
      <c r="N48" s="471"/>
    </row>
    <row r="49" spans="1:14" ht="50.25" customHeight="1" thickBot="1">
      <c r="A49" s="876"/>
      <c r="B49" s="462">
        <v>47</v>
      </c>
      <c r="C49" s="79" t="s">
        <v>324</v>
      </c>
      <c r="D49" s="51" t="s">
        <v>882</v>
      </c>
      <c r="E49" s="449">
        <v>30000000</v>
      </c>
      <c r="F49" s="449">
        <f t="shared" si="0"/>
        <v>30120000</v>
      </c>
      <c r="G49" s="456">
        <v>40940</v>
      </c>
      <c r="H49" s="456"/>
      <c r="I49" s="456"/>
      <c r="J49" s="116"/>
      <c r="K49" s="134"/>
      <c r="L49" s="116"/>
      <c r="M49" s="396" t="s">
        <v>883</v>
      </c>
      <c r="N49" s="396"/>
    </row>
    <row r="50" spans="1:14" ht="50.25" customHeight="1" thickBot="1">
      <c r="A50" s="876"/>
      <c r="B50" s="476">
        <v>48</v>
      </c>
      <c r="C50" s="79" t="s">
        <v>324</v>
      </c>
      <c r="D50" s="51" t="s">
        <v>884</v>
      </c>
      <c r="E50" s="449">
        <v>0</v>
      </c>
      <c r="F50" s="449">
        <f t="shared" si="0"/>
        <v>0</v>
      </c>
      <c r="G50" s="456">
        <v>40940</v>
      </c>
      <c r="H50" s="456"/>
      <c r="I50" s="456"/>
      <c r="J50" s="116">
        <f>(I50-H50)/30</f>
        <v>0</v>
      </c>
      <c r="K50" s="134" t="s">
        <v>74</v>
      </c>
      <c r="L50" s="116"/>
      <c r="M50" s="396" t="s">
        <v>883</v>
      </c>
      <c r="N50" s="396"/>
    </row>
    <row r="51" spans="1:14" ht="50.25" customHeight="1" thickBot="1">
      <c r="A51" s="876"/>
      <c r="B51" s="462">
        <v>49</v>
      </c>
      <c r="C51" s="79" t="s">
        <v>324</v>
      </c>
      <c r="D51" s="51" t="s">
        <v>885</v>
      </c>
      <c r="E51" s="449">
        <v>7000000</v>
      </c>
      <c r="F51" s="449">
        <f t="shared" si="0"/>
        <v>7028000</v>
      </c>
      <c r="G51" s="456">
        <v>40935</v>
      </c>
      <c r="H51" s="456"/>
      <c r="I51" s="456"/>
      <c r="J51" s="116"/>
      <c r="K51" s="134"/>
      <c r="L51" s="116"/>
      <c r="M51" s="471" t="s">
        <v>886</v>
      </c>
      <c r="N51" s="471"/>
    </row>
    <row r="52" spans="1:14" ht="50.25" customHeight="1" thickBot="1">
      <c r="A52" s="876"/>
      <c r="B52" s="476">
        <v>50</v>
      </c>
      <c r="C52" s="79" t="s">
        <v>324</v>
      </c>
      <c r="D52" s="51" t="s">
        <v>887</v>
      </c>
      <c r="E52" s="449">
        <v>7000000</v>
      </c>
      <c r="F52" s="449">
        <f>E52*(1.004)</f>
        <v>7028000</v>
      </c>
      <c r="G52" s="456">
        <v>40940</v>
      </c>
      <c r="H52" s="456"/>
      <c r="I52" s="456"/>
      <c r="J52" s="116"/>
      <c r="K52" s="134"/>
      <c r="L52" s="116"/>
      <c r="M52" s="471" t="s">
        <v>870</v>
      </c>
      <c r="N52" s="471"/>
    </row>
    <row r="53" spans="1:14" ht="50.25" customHeight="1" thickBot="1">
      <c r="A53" s="877"/>
      <c r="B53" s="462">
        <v>51</v>
      </c>
      <c r="C53" s="79" t="s">
        <v>324</v>
      </c>
      <c r="D53" s="51" t="s">
        <v>888</v>
      </c>
      <c r="E53" s="691">
        <v>20184000</v>
      </c>
      <c r="F53" s="691">
        <v>20264736</v>
      </c>
      <c r="G53" s="456">
        <v>41120</v>
      </c>
      <c r="H53" s="456"/>
      <c r="I53" s="456"/>
      <c r="J53" s="116"/>
      <c r="K53" s="134"/>
      <c r="L53" s="116"/>
      <c r="M53" s="396" t="s">
        <v>878</v>
      </c>
      <c r="N53" s="396"/>
    </row>
    <row r="54" spans="1:12" ht="50.25" customHeight="1">
      <c r="A54" s="874" t="s">
        <v>748</v>
      </c>
      <c r="B54" s="874"/>
      <c r="C54" s="874"/>
      <c r="D54" s="874"/>
      <c r="E54" s="874"/>
      <c r="F54" s="666">
        <f>SUM(F3:F53)</f>
        <v>6043033774.772</v>
      </c>
      <c r="G54" s="624"/>
      <c r="H54" s="624"/>
      <c r="I54" s="624"/>
      <c r="J54" s="625"/>
      <c r="K54" s="626"/>
      <c r="L54" s="627"/>
    </row>
  </sheetData>
  <sheetProtection/>
  <mergeCells count="6">
    <mergeCell ref="A1:M1"/>
    <mergeCell ref="A3:A16"/>
    <mergeCell ref="A17:A27"/>
    <mergeCell ref="A54:E54"/>
    <mergeCell ref="A31:A53"/>
    <mergeCell ref="A28:A29"/>
  </mergeCells>
  <dataValidations count="13">
    <dataValidation allowBlank="1" showInputMessage="1" showErrorMessage="1" prompt="En caso de no necesitar gastos de comision en este rubro remitase a la hoja &quot;Anexo comisiones&quot; y borre el valor de ejemplo. " sqref="D21 D3 D16:D17"/>
    <dataValidation type="list" allowBlank="1" showInputMessage="1" showErrorMessage="1" prompt="Seleccione de la lista desplegable la modalidad de contratación" sqref="K17:K27">
      <formula1>$G$60129:$G$60164</formula1>
    </dataValidation>
    <dataValidation type="list" allowBlank="1" showInputMessage="1" showErrorMessage="1" promptTitle="MANTENIMIENTO DE EQUIPOS" prompt="Seleccione del menú desplegable, el concepto al que corresponde el gasto" error="Recuerde que debe elegir una opción del menú desplegable" sqref="C21:C27">
      <formula1>$H$60169:$H$60173</formula1>
    </dataValidation>
    <dataValidation type="list" allowBlank="1" showInputMessage="1" showErrorMessage="1" prompt="Seleccione de la lista desplegable la modalidad de contratación" sqref="K28:K29">
      <formula1>$G$60085:$G$60120</formula1>
    </dataValidation>
    <dataValidation type="list" allowBlank="1" showInputMessage="1" showErrorMessage="1" promptTitle="MANTENIMIENTO DE EQUIPOS" prompt="Seleccione del menú desplegable, el concepto al que corresponde el gasto" error="Recuerde que debe elegir una opción del menú desplegable" sqref="C16">
      <formula1>$I$60103:$I$60107</formula1>
    </dataValidation>
    <dataValidation type="list" allowBlank="1" showInputMessage="1" showErrorMessage="1" prompt="Seleccione de la lista desplegable la modalidad de contratación" sqref="K16 K3:K10">
      <formula1>$H$60063:$H$60098</formula1>
    </dataValidation>
    <dataValidation type="list" allowBlank="1" showInputMessage="1" showErrorMessage="1" promptTitle="MANTENIMIENTO E INFRAESTRUCTURA" prompt="Seleccione del menú desplegable, el concepto al que corresponde el gasto" error="Recuerde que debe elegir una opción del menú desplegable" sqref="C5:C10 C20 C29">
      <formula1>$G$60093:$G$60100</formula1>
    </dataValidation>
    <dataValidation type="list" allowBlank="1" showInputMessage="1" showErrorMessage="1" promptTitle="MANTENIMIENTO E INFRAESTRUCTURA" prompt="Seleccione del menú desplegable, el concepto al que corresponde el gasto" error="Recuerde que debe elegir una opción del menú desplegable" sqref="C11:C15">
      <formula1>$G$60066:$G$60073</formula1>
    </dataValidation>
    <dataValidation type="list" allowBlank="1" showInputMessage="1" showErrorMessage="1" prompt="Seleccione de la lista desplegable la modalidad de contratación" sqref="K11:K15">
      <formula1>$H$60026:$H$60061</formula1>
    </dataValidation>
    <dataValidation type="list" allowBlank="1" showInputMessage="1" showErrorMessage="1" promptTitle="MANTENIMIENTO E INFRAESTRUCTURA" prompt="Seleccione del menú desplegable, el concepto al que corresponde el gasto" error="Recuerde que debe elegir una opción del menú desplegable" sqref="C18:C19">
      <formula1>$F$60169:$F$60176</formula1>
    </dataValidation>
    <dataValidation type="list" allowBlank="1" showInputMessage="1" showErrorMessage="1" prompt="Seleccione de la lista desplegable la modalidad de contratación" sqref="K30">
      <formula1>$G$60058:$G$60093</formula1>
    </dataValidation>
    <dataValidation type="list" allowBlank="1" showInputMessage="1" showErrorMessage="1" promptTitle="MANTENIMIENTO E INFRAESTRUCTURA" prompt="Seleccione del menú desplegable, el concepto al que corresponde el gasto" error="Recuerde que debe elegir una opción del menú desplegable" sqref="C31:C53">
      <formula1>$F$60085:$F$60092</formula1>
    </dataValidation>
    <dataValidation type="list" allowBlank="1" showInputMessage="1" showErrorMessage="1" prompt="Seleccione de la lista desplegable la modalidad de contratación" sqref="K31:K53">
      <formula1>$G$60045:$G$60080</formula1>
    </dataValidation>
  </dataValidations>
  <hyperlinks>
    <hyperlink ref="D3" location="'3. Anexo comisiones'!A119" display="comisiones"/>
    <hyperlink ref="D17" location="'3. Anexo comisiones'!A119" display="comisiones"/>
  </hyperlinks>
  <printOptions/>
  <pageMargins left="0.7" right="0.7" top="0.75" bottom="0.75" header="0.3" footer="0.3"/>
  <pageSetup orientation="portrait" paperSize="9"/>
  <ignoredErrors>
    <ignoredError sqref="F32:F52" unlockedFormula="1"/>
  </ignoredError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="84" zoomScaleNormal="84" zoomScalePageLayoutView="0" workbookViewId="0" topLeftCell="A1">
      <selection activeCell="F26" sqref="F26"/>
    </sheetView>
  </sheetViews>
  <sheetFormatPr defaultColWidth="11.421875" defaultRowHeight="15"/>
  <cols>
    <col min="1" max="1" width="19.8515625" style="173" customWidth="1"/>
    <col min="3" max="3" width="33.140625" style="0" customWidth="1"/>
    <col min="4" max="4" width="29.7109375" style="0" customWidth="1"/>
    <col min="5" max="6" width="18.7109375" style="375" customWidth="1"/>
    <col min="7" max="9" width="22.00390625" style="274" customWidth="1"/>
    <col min="10" max="10" width="14.7109375" style="493" customWidth="1"/>
    <col min="11" max="11" width="36.8515625" style="499" customWidth="1"/>
    <col min="13" max="13" width="22.140625" style="7" customWidth="1"/>
  </cols>
  <sheetData>
    <row r="1" spans="1:13" ht="23.25">
      <c r="A1" s="869" t="s">
        <v>341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70"/>
    </row>
    <row r="2" spans="1:13" ht="47.25">
      <c r="A2" s="127" t="s">
        <v>408</v>
      </c>
      <c r="B2" s="1" t="s">
        <v>0</v>
      </c>
      <c r="C2" s="1" t="s">
        <v>43</v>
      </c>
      <c r="D2" s="1" t="s">
        <v>267</v>
      </c>
      <c r="E2" s="71" t="s">
        <v>319</v>
      </c>
      <c r="F2" s="71" t="s">
        <v>9</v>
      </c>
      <c r="G2" s="2" t="s">
        <v>64</v>
      </c>
      <c r="H2" s="2" t="s">
        <v>65</v>
      </c>
      <c r="I2" s="2" t="s">
        <v>749</v>
      </c>
      <c r="J2" s="71" t="s">
        <v>16</v>
      </c>
      <c r="K2" s="494" t="s">
        <v>67</v>
      </c>
      <c r="L2" s="1" t="s">
        <v>10</v>
      </c>
      <c r="M2" s="2" t="s">
        <v>11</v>
      </c>
    </row>
    <row r="3" spans="1:13" ht="15.75">
      <c r="A3" s="842" t="s">
        <v>92</v>
      </c>
      <c r="B3" s="109">
        <v>1</v>
      </c>
      <c r="C3" s="110" t="s">
        <v>268</v>
      </c>
      <c r="D3" s="118" t="s">
        <v>320</v>
      </c>
      <c r="E3" s="412">
        <v>0</v>
      </c>
      <c r="F3" s="412">
        <v>0</v>
      </c>
      <c r="G3" s="486">
        <v>40544</v>
      </c>
      <c r="H3" s="487">
        <v>40569</v>
      </c>
      <c r="I3" s="487">
        <v>40904</v>
      </c>
      <c r="J3" s="490">
        <v>11.166666666666666</v>
      </c>
      <c r="K3" s="495" t="s">
        <v>74</v>
      </c>
      <c r="L3" s="70"/>
      <c r="M3" s="47"/>
    </row>
    <row r="4" spans="1:13" ht="15.75">
      <c r="A4" s="842"/>
      <c r="B4" s="107">
        <v>2</v>
      </c>
      <c r="C4" s="113" t="s">
        <v>271</v>
      </c>
      <c r="D4" s="114" t="s">
        <v>271</v>
      </c>
      <c r="E4" s="193">
        <v>4400000</v>
      </c>
      <c r="F4" s="193">
        <v>4417600</v>
      </c>
      <c r="G4" s="488"/>
      <c r="H4" s="489"/>
      <c r="I4" s="489"/>
      <c r="J4" s="491">
        <v>0</v>
      </c>
      <c r="K4" s="496" t="s">
        <v>74</v>
      </c>
      <c r="L4" s="116"/>
      <c r="M4" s="114"/>
    </row>
    <row r="5" spans="1:13" ht="15.75">
      <c r="A5" s="842"/>
      <c r="B5" s="109">
        <v>3</v>
      </c>
      <c r="C5" s="51" t="s">
        <v>342</v>
      </c>
      <c r="D5" s="67" t="s">
        <v>343</v>
      </c>
      <c r="E5" s="75">
        <v>500000</v>
      </c>
      <c r="F5" s="75">
        <v>502000</v>
      </c>
      <c r="G5" s="321"/>
      <c r="H5" s="131"/>
      <c r="I5" s="131"/>
      <c r="J5" s="492">
        <v>0</v>
      </c>
      <c r="K5" s="496" t="s">
        <v>74</v>
      </c>
      <c r="L5" s="116"/>
      <c r="M5" s="450"/>
    </row>
    <row r="6" spans="1:13" ht="30">
      <c r="A6" s="842"/>
      <c r="B6" s="107">
        <v>4</v>
      </c>
      <c r="C6" s="51" t="s">
        <v>344</v>
      </c>
      <c r="D6" s="67" t="s">
        <v>345</v>
      </c>
      <c r="E6" s="75">
        <v>18000000</v>
      </c>
      <c r="F6" s="75">
        <v>18072000</v>
      </c>
      <c r="G6" s="321"/>
      <c r="H6" s="131"/>
      <c r="I6" s="131"/>
      <c r="J6" s="492">
        <v>0</v>
      </c>
      <c r="K6" s="496" t="s">
        <v>74</v>
      </c>
      <c r="L6" s="116" t="s">
        <v>346</v>
      </c>
      <c r="M6" s="450"/>
    </row>
    <row r="7" spans="1:13" ht="30">
      <c r="A7" s="842"/>
      <c r="B7" s="109">
        <v>5</v>
      </c>
      <c r="C7" s="51" t="s">
        <v>344</v>
      </c>
      <c r="D7" s="67" t="s">
        <v>347</v>
      </c>
      <c r="E7" s="75">
        <v>18000000</v>
      </c>
      <c r="F7" s="75">
        <v>18072000</v>
      </c>
      <c r="G7" s="321"/>
      <c r="H7" s="131"/>
      <c r="I7" s="131"/>
      <c r="J7" s="492">
        <v>0</v>
      </c>
      <c r="K7" s="496" t="s">
        <v>74</v>
      </c>
      <c r="L7" s="116" t="s">
        <v>348</v>
      </c>
      <c r="M7" s="450"/>
    </row>
    <row r="8" spans="1:13" ht="30">
      <c r="A8" s="842"/>
      <c r="B8" s="107">
        <v>6</v>
      </c>
      <c r="C8" s="51" t="s">
        <v>344</v>
      </c>
      <c r="D8" s="67" t="s">
        <v>349</v>
      </c>
      <c r="E8" s="75">
        <v>15000000</v>
      </c>
      <c r="F8" s="75">
        <v>15060000</v>
      </c>
      <c r="G8" s="321"/>
      <c r="H8" s="131"/>
      <c r="I8" s="131"/>
      <c r="J8" s="492">
        <v>0</v>
      </c>
      <c r="K8" s="496" t="s">
        <v>74</v>
      </c>
      <c r="L8" s="116" t="s">
        <v>350</v>
      </c>
      <c r="M8" s="450"/>
    </row>
    <row r="9" spans="1:13" ht="45">
      <c r="A9" s="842"/>
      <c r="B9" s="109">
        <v>7</v>
      </c>
      <c r="C9" s="51" t="s">
        <v>351</v>
      </c>
      <c r="D9" s="67" t="s">
        <v>352</v>
      </c>
      <c r="E9" s="75">
        <v>1500000</v>
      </c>
      <c r="F9" s="75">
        <v>1506000</v>
      </c>
      <c r="G9" s="321"/>
      <c r="H9" s="131"/>
      <c r="I9" s="131"/>
      <c r="J9" s="492">
        <v>0</v>
      </c>
      <c r="K9" s="496" t="s">
        <v>74</v>
      </c>
      <c r="L9" s="116" t="s">
        <v>353</v>
      </c>
      <c r="M9" s="450"/>
    </row>
    <row r="10" spans="1:13" ht="45">
      <c r="A10" s="842"/>
      <c r="B10" s="107">
        <v>8</v>
      </c>
      <c r="C10" s="86" t="s">
        <v>342</v>
      </c>
      <c r="D10" s="67" t="s">
        <v>354</v>
      </c>
      <c r="E10" s="75">
        <v>2100000</v>
      </c>
      <c r="F10" s="75">
        <v>2108400</v>
      </c>
      <c r="G10" s="321">
        <v>40938</v>
      </c>
      <c r="H10" s="131"/>
      <c r="I10" s="131"/>
      <c r="J10" s="492">
        <v>0</v>
      </c>
      <c r="K10" s="496" t="s">
        <v>71</v>
      </c>
      <c r="L10" s="116" t="s">
        <v>353</v>
      </c>
      <c r="M10" s="450"/>
    </row>
    <row r="11" spans="1:13" ht="30">
      <c r="A11" s="842"/>
      <c r="B11" s="109">
        <v>9</v>
      </c>
      <c r="C11" s="86" t="s">
        <v>344</v>
      </c>
      <c r="D11" s="67" t="s">
        <v>355</v>
      </c>
      <c r="E11" s="75">
        <v>30000000</v>
      </c>
      <c r="F11" s="75">
        <v>30120000</v>
      </c>
      <c r="G11" s="81">
        <v>40923</v>
      </c>
      <c r="H11" s="85">
        <v>40938</v>
      </c>
      <c r="I11" s="85">
        <v>40998</v>
      </c>
      <c r="J11" s="75">
        <v>2</v>
      </c>
      <c r="K11" s="497" t="s">
        <v>239</v>
      </c>
      <c r="L11" s="83" t="s">
        <v>356</v>
      </c>
      <c r="M11" s="78"/>
    </row>
    <row r="12" spans="1:13" ht="30">
      <c r="A12" s="842" t="s">
        <v>620</v>
      </c>
      <c r="B12" s="107">
        <v>10</v>
      </c>
      <c r="C12" s="110" t="s">
        <v>268</v>
      </c>
      <c r="D12" s="118" t="s">
        <v>320</v>
      </c>
      <c r="E12" s="412">
        <v>2066321</v>
      </c>
      <c r="F12" s="412">
        <v>2074586.284</v>
      </c>
      <c r="G12" s="487">
        <v>40909</v>
      </c>
      <c r="H12" s="487">
        <v>40934</v>
      </c>
      <c r="I12" s="487">
        <v>41270</v>
      </c>
      <c r="J12" s="490">
        <v>11.2</v>
      </c>
      <c r="K12" s="495" t="s">
        <v>239</v>
      </c>
      <c r="L12" s="70" t="s">
        <v>472</v>
      </c>
      <c r="M12" s="170" t="s">
        <v>637</v>
      </c>
    </row>
    <row r="13" spans="1:13" ht="30">
      <c r="A13" s="842"/>
      <c r="B13" s="109">
        <v>11</v>
      </c>
      <c r="C13" s="86" t="s">
        <v>638</v>
      </c>
      <c r="D13" s="51" t="s">
        <v>639</v>
      </c>
      <c r="E13" s="195">
        <v>3000000</v>
      </c>
      <c r="F13" s="195">
        <v>3012000</v>
      </c>
      <c r="G13" s="487">
        <v>40909</v>
      </c>
      <c r="H13" s="487">
        <v>40934</v>
      </c>
      <c r="I13" s="487">
        <v>41270</v>
      </c>
      <c r="J13" s="490">
        <v>11.2</v>
      </c>
      <c r="K13" s="495" t="s">
        <v>239</v>
      </c>
      <c r="L13" s="70">
        <v>1.53</v>
      </c>
      <c r="M13" s="170" t="s">
        <v>637</v>
      </c>
    </row>
    <row r="14" spans="1:13" ht="30">
      <c r="A14" s="842"/>
      <c r="B14" s="107">
        <v>12</v>
      </c>
      <c r="C14" s="119" t="s">
        <v>342</v>
      </c>
      <c r="D14" s="3" t="s">
        <v>640</v>
      </c>
      <c r="E14" s="484">
        <v>19624890</v>
      </c>
      <c r="F14" s="484">
        <v>19703390</v>
      </c>
      <c r="G14" s="487">
        <v>40909</v>
      </c>
      <c r="H14" s="487">
        <v>40934</v>
      </c>
      <c r="I14" s="487">
        <v>41270</v>
      </c>
      <c r="J14" s="490">
        <v>11.2</v>
      </c>
      <c r="K14" s="495" t="s">
        <v>239</v>
      </c>
      <c r="L14" s="70" t="s">
        <v>641</v>
      </c>
      <c r="M14" s="170" t="s">
        <v>637</v>
      </c>
    </row>
    <row r="15" spans="1:13" ht="30">
      <c r="A15" s="842"/>
      <c r="B15" s="109">
        <v>13</v>
      </c>
      <c r="C15" s="119" t="s">
        <v>344</v>
      </c>
      <c r="D15" s="3" t="s">
        <v>642</v>
      </c>
      <c r="E15" s="484">
        <v>80000000</v>
      </c>
      <c r="F15" s="484">
        <v>80320000</v>
      </c>
      <c r="G15" s="487">
        <v>40909</v>
      </c>
      <c r="H15" s="487">
        <v>40934</v>
      </c>
      <c r="I15" s="487">
        <v>41270</v>
      </c>
      <c r="J15" s="490">
        <v>11.2</v>
      </c>
      <c r="K15" s="498" t="s">
        <v>68</v>
      </c>
      <c r="L15" s="70" t="s">
        <v>641</v>
      </c>
      <c r="M15" s="170" t="s">
        <v>584</v>
      </c>
    </row>
    <row r="16" spans="1:13" ht="75">
      <c r="A16" s="842" t="s">
        <v>659</v>
      </c>
      <c r="B16" s="107">
        <v>14</v>
      </c>
      <c r="C16" s="119" t="s">
        <v>351</v>
      </c>
      <c r="D16" s="163" t="s">
        <v>682</v>
      </c>
      <c r="E16" s="485">
        <v>180000000</v>
      </c>
      <c r="F16" s="412">
        <v>180720000</v>
      </c>
      <c r="G16" s="487">
        <v>40940</v>
      </c>
      <c r="H16" s="487">
        <v>40994</v>
      </c>
      <c r="I16" s="487">
        <v>41244</v>
      </c>
      <c r="J16" s="490">
        <v>8.333333333333334</v>
      </c>
      <c r="K16" s="495" t="s">
        <v>71</v>
      </c>
      <c r="L16" s="122"/>
      <c r="M16" s="47" t="s">
        <v>683</v>
      </c>
    </row>
    <row r="17" spans="1:13" ht="30">
      <c r="A17" s="842"/>
      <c r="B17" s="109">
        <v>15</v>
      </c>
      <c r="C17" s="119" t="s">
        <v>344</v>
      </c>
      <c r="D17" s="163" t="s">
        <v>684</v>
      </c>
      <c r="E17" s="485">
        <v>90000000</v>
      </c>
      <c r="F17" s="412">
        <v>90360000</v>
      </c>
      <c r="G17" s="487">
        <v>40940</v>
      </c>
      <c r="H17" s="487">
        <v>40994</v>
      </c>
      <c r="I17" s="487">
        <v>41214</v>
      </c>
      <c r="J17" s="490">
        <v>7.333333333333333</v>
      </c>
      <c r="K17" s="495" t="s">
        <v>68</v>
      </c>
      <c r="L17" s="122"/>
      <c r="M17" s="47" t="s">
        <v>683</v>
      </c>
    </row>
    <row r="18" spans="1:13" ht="15.75">
      <c r="A18" s="599" t="s">
        <v>702</v>
      </c>
      <c r="B18" s="107">
        <v>16</v>
      </c>
      <c r="C18" s="110" t="s">
        <v>268</v>
      </c>
      <c r="D18" s="118" t="s">
        <v>320</v>
      </c>
      <c r="E18" s="412">
        <v>5000000</v>
      </c>
      <c r="F18" s="412">
        <v>5020000</v>
      </c>
      <c r="G18" s="487">
        <v>40544</v>
      </c>
      <c r="H18" s="487">
        <v>40569</v>
      </c>
      <c r="I18" s="487">
        <v>40904</v>
      </c>
      <c r="J18" s="490">
        <v>11.166666666666666</v>
      </c>
      <c r="K18" s="495" t="s">
        <v>74</v>
      </c>
      <c r="L18" s="122"/>
      <c r="M18" s="172"/>
    </row>
    <row r="19" spans="1:13" ht="15.75">
      <c r="A19" s="637" t="s">
        <v>416</v>
      </c>
      <c r="B19" s="109">
        <v>17</v>
      </c>
      <c r="C19" s="113" t="s">
        <v>271</v>
      </c>
      <c r="D19" s="114" t="s">
        <v>271</v>
      </c>
      <c r="E19" s="193">
        <v>1000000</v>
      </c>
      <c r="F19" s="193">
        <v>1004000</v>
      </c>
      <c r="G19" s="488"/>
      <c r="H19" s="489"/>
      <c r="I19" s="489"/>
      <c r="J19" s="491">
        <v>0</v>
      </c>
      <c r="K19" s="496" t="s">
        <v>74</v>
      </c>
      <c r="L19" s="116"/>
      <c r="M19" s="114"/>
    </row>
    <row r="20" spans="1:13" ht="15.75">
      <c r="A20" s="880" t="s">
        <v>447</v>
      </c>
      <c r="B20" s="107">
        <v>18</v>
      </c>
      <c r="C20" s="113" t="s">
        <v>795</v>
      </c>
      <c r="D20" s="114" t="s">
        <v>796</v>
      </c>
      <c r="E20" s="193">
        <v>4500000</v>
      </c>
      <c r="F20" s="193">
        <v>4518000</v>
      </c>
      <c r="G20" s="488">
        <v>40923</v>
      </c>
      <c r="H20" s="489">
        <v>40934</v>
      </c>
      <c r="I20" s="489">
        <v>41270</v>
      </c>
      <c r="J20" s="491">
        <f>(I20-H20)/30</f>
        <v>11.2</v>
      </c>
      <c r="K20" s="496" t="s">
        <v>239</v>
      </c>
      <c r="L20" s="116" t="s">
        <v>797</v>
      </c>
      <c r="M20" s="114"/>
    </row>
    <row r="21" spans="1:13" ht="30">
      <c r="A21" s="855"/>
      <c r="B21" s="109">
        <v>19</v>
      </c>
      <c r="C21" s="113" t="s">
        <v>342</v>
      </c>
      <c r="D21" s="114" t="s">
        <v>798</v>
      </c>
      <c r="E21" s="193">
        <v>1500000</v>
      </c>
      <c r="F21" s="193">
        <v>1506000</v>
      </c>
      <c r="G21" s="488">
        <v>40909</v>
      </c>
      <c r="H21" s="489">
        <v>40934</v>
      </c>
      <c r="I21" s="489">
        <v>41270</v>
      </c>
      <c r="J21" s="491">
        <f>(I21-H21)/30</f>
        <v>11.2</v>
      </c>
      <c r="K21" s="496" t="s">
        <v>71</v>
      </c>
      <c r="L21" s="116" t="s">
        <v>797</v>
      </c>
      <c r="M21" s="114"/>
    </row>
    <row r="22" spans="1:13" ht="45">
      <c r="A22" s="881"/>
      <c r="B22" s="107">
        <v>20</v>
      </c>
      <c r="C22" s="113" t="s">
        <v>342</v>
      </c>
      <c r="D22" s="114" t="s">
        <v>799</v>
      </c>
      <c r="E22" s="193">
        <v>1500000</v>
      </c>
      <c r="F22" s="193">
        <v>1506000</v>
      </c>
      <c r="G22" s="488">
        <v>40909</v>
      </c>
      <c r="H22" s="489">
        <v>40934</v>
      </c>
      <c r="I22" s="489">
        <v>41270</v>
      </c>
      <c r="J22" s="491">
        <f>(I22-H22)/30</f>
        <v>11.2</v>
      </c>
      <c r="K22" s="496" t="s">
        <v>71</v>
      </c>
      <c r="L22" s="116" t="s">
        <v>800</v>
      </c>
      <c r="M22" s="114"/>
    </row>
    <row r="23" spans="1:13" s="173" customFormat="1" ht="69.75" customHeight="1">
      <c r="A23" s="656" t="s">
        <v>851</v>
      </c>
      <c r="B23" s="107">
        <v>21</v>
      </c>
      <c r="C23" s="44" t="s">
        <v>344</v>
      </c>
      <c r="D23" s="668" t="s">
        <v>889</v>
      </c>
      <c r="E23" s="193">
        <v>25709136</v>
      </c>
      <c r="F23" s="193">
        <v>25811972</v>
      </c>
      <c r="G23" s="89"/>
      <c r="H23" s="669"/>
      <c r="I23" s="669"/>
      <c r="J23" s="193">
        <v>0</v>
      </c>
      <c r="K23" s="497" t="s">
        <v>74</v>
      </c>
      <c r="L23" s="83"/>
      <c r="M23" s="668"/>
    </row>
    <row r="24" spans="1:13" ht="15.75">
      <c r="A24" s="667" t="s">
        <v>748</v>
      </c>
      <c r="B24" s="500"/>
      <c r="C24" s="500"/>
      <c r="D24" s="500"/>
      <c r="E24" s="500"/>
      <c r="F24" s="501">
        <f>SUM(F3:F23)</f>
        <v>505413948.284</v>
      </c>
      <c r="G24" s="502"/>
      <c r="H24" s="502"/>
      <c r="I24" s="502"/>
      <c r="J24" s="503"/>
      <c r="K24" s="504"/>
      <c r="L24" s="505"/>
      <c r="M24" s="506"/>
    </row>
  </sheetData>
  <sheetProtection/>
  <mergeCells count="5">
    <mergeCell ref="A1:M1"/>
    <mergeCell ref="A3:A11"/>
    <mergeCell ref="A12:A15"/>
    <mergeCell ref="A16:A17"/>
    <mergeCell ref="A20:A22"/>
  </mergeCells>
  <dataValidations count="14">
    <dataValidation allowBlank="1" showInputMessage="1" showErrorMessage="1" prompt="En caso de no necesitar gastos de comision en este rubro remitase a la hoja &quot;Anexo comisiones&quot; y borre el valor de ejemplo. " sqref="D12 D3 D18"/>
    <dataValidation type="list" allowBlank="1" showInputMessage="1" showErrorMessage="1" prompt="Seleccione de la lista desplegable la modalidad de contratación" sqref="K12:K15">
      <formula1>$G$60115:$G$60150</formula1>
    </dataValidation>
    <dataValidation type="list" allowBlank="1" showInputMessage="1" showErrorMessage="1" promptTitle="IMPRESOS Y PUBLICACIONES" prompt="Seleccione del menú desplegable, el concepto al que corresponde el gasto" error="Recuerde que debe elegir una opción del menú desplegable" sqref="C13:C15">
      <formula1>$D$60182:$D$60185</formula1>
    </dataValidation>
    <dataValidation type="list" allowBlank="1" showInputMessage="1" showErrorMessage="1" prompt="Seleccione de la lista desplegable la modalidad de contratación" sqref="K16:K17">
      <formula1>$G$60034:$G$60069</formula1>
    </dataValidation>
    <dataValidation type="list" allowBlank="1" showInputMessage="1" showErrorMessage="1" promptTitle="IMPRESOS Y PUBLICACIONES" prompt="Seleccione del menú desplegable, el concepto al que corresponde el gasto" error="Recuerde que debe elegir una opción del menú desplegable" sqref="C16:C17">
      <formula1>$D$60105:$D$60108</formula1>
    </dataValidation>
    <dataValidation type="list" allowBlank="1" showInputMessage="1" showErrorMessage="1" prompt="Seleccione de la lista desplegable la modalidad de contratación" sqref="K18">
      <formula1>$G$60071:$G$60106</formula1>
    </dataValidation>
    <dataValidation type="list" allowBlank="1" showInputMessage="1" showErrorMessage="1" promptTitle="IMPRESOS Y PUBLICACIONES" prompt="Seleccione del menú desplegable, el concepto al que corresponde el gasto" error="Recuerde que debe elegir una opción del menú desplegable" sqref="C9">
      <formula1>$D$60113:$D$60116</formula1>
    </dataValidation>
    <dataValidation type="list" allowBlank="1" showInputMessage="1" showErrorMessage="1" promptTitle="IMPRESOS Y PUBLICACIONES" prompt="Seleccione del menú desplegable, el concepto al que corresponde el gasto" error="Recuerde que debe elegir una opción del menú desplegable" sqref="C5:C8">
      <formula1>$D$60146:$D$60149</formula1>
    </dataValidation>
    <dataValidation type="list" allowBlank="1" showInputMessage="1" showErrorMessage="1" prompt="Seleccione de la lista desplegable la modalidad de contratación" sqref="K11">
      <formula1>$G$60019:$G$60054</formula1>
    </dataValidation>
    <dataValidation type="list" allowBlank="1" showInputMessage="1" showErrorMessage="1" promptTitle="IMPRESOS Y PUBLICACIONES" prompt="Seleccione del menú desplegable, el concepto al que corresponde el gasto" error="Recuerde que debe elegir una opción del menú desplegable" sqref="C11">
      <formula1>$D$60086:$D$60089</formula1>
    </dataValidation>
    <dataValidation type="list" allowBlank="1" showInputMessage="1" showErrorMessage="1" promptTitle="IMPRESOS Y PUBLICACIONES" prompt="Seleccione del menú desplegable, el concepto al que corresponde el gasto" error="Recuerde que debe elegir una opción del menú desplegable" sqref="C10">
      <formula1>$D$60123:$D$60126</formula1>
    </dataValidation>
    <dataValidation type="list" allowBlank="1" showInputMessage="1" showErrorMessage="1" prompt="Seleccione de la lista desplegable la modalidad de contratación" sqref="K3:K10 K19">
      <formula1>$G$60056:$G$60091</formula1>
    </dataValidation>
    <dataValidation type="list" allowBlank="1" showInputMessage="1" showErrorMessage="1" prompt="Seleccione de la lista desplegable la modalidad de contratación" sqref="K20:K23">
      <formula1>$G$60034:$G$60069</formula1>
    </dataValidation>
    <dataValidation type="list" allowBlank="1" showInputMessage="1" showErrorMessage="1" promptTitle="IMPRESOS Y PUBLICACIONES" prompt="Seleccione del menú desplegable, el concepto al que corresponde el gasto" error="Recuerde que debe elegir una opción del menú desplegable" sqref="C21:C23">
      <formula1>$D$60101:$D$60104</formula1>
    </dataValidation>
  </dataValidations>
  <hyperlinks>
    <hyperlink ref="D3" location="'3. Anexo comisiones'!A132" display="comisiones"/>
    <hyperlink ref="D12" location="'3. Anexo comisiones'!A132" display="comisiones"/>
    <hyperlink ref="D18" location="'3. Anexo comisiones'!A132" display="comisiones"/>
  </hyperlinks>
  <printOptions/>
  <pageMargins left="0.7" right="0.7" top="0.75" bottom="0.75" header="0.3" footer="0.3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10"/>
  <sheetViews>
    <sheetView zoomScale="87" zoomScaleNormal="87" zoomScalePageLayoutView="0" workbookViewId="0" topLeftCell="A1">
      <selection activeCell="E19" sqref="E19"/>
    </sheetView>
  </sheetViews>
  <sheetFormatPr defaultColWidth="11.421875" defaultRowHeight="15"/>
  <cols>
    <col min="1" max="1" width="26.8515625" style="277" customWidth="1"/>
    <col min="2" max="2" width="11.421875" style="277" customWidth="1"/>
    <col min="3" max="3" width="23.00390625" style="410" customWidth="1"/>
    <col min="4" max="4" width="54.421875" style="306" customWidth="1"/>
    <col min="5" max="5" width="17.7109375" style="277" customWidth="1"/>
    <col min="6" max="6" width="19.7109375" style="277" customWidth="1"/>
    <col min="7" max="9" width="16.7109375" style="277" customWidth="1"/>
    <col min="10" max="10" width="14.57421875" style="416" customWidth="1"/>
    <col min="11" max="11" width="22.421875" style="410" customWidth="1"/>
    <col min="12" max="12" width="11.421875" style="281" customWidth="1"/>
    <col min="13" max="13" width="20.28125" style="277" customWidth="1"/>
    <col min="14" max="16384" width="11.421875" style="277" customWidth="1"/>
  </cols>
  <sheetData>
    <row r="2" spans="1:13" ht="15.75">
      <c r="A2" s="817" t="s">
        <v>357</v>
      </c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</row>
    <row r="3" spans="1:13" ht="47.25">
      <c r="A3" s="127" t="s">
        <v>408</v>
      </c>
      <c r="B3" s="40" t="s">
        <v>0</v>
      </c>
      <c r="C3" s="330" t="s">
        <v>43</v>
      </c>
      <c r="D3" s="40" t="s">
        <v>267</v>
      </c>
      <c r="E3" s="40" t="s">
        <v>319</v>
      </c>
      <c r="F3" s="40" t="s">
        <v>358</v>
      </c>
      <c r="G3" s="41" t="s">
        <v>214</v>
      </c>
      <c r="H3" s="41" t="s">
        <v>215</v>
      </c>
      <c r="I3" s="41" t="s">
        <v>359</v>
      </c>
      <c r="J3" s="197" t="s">
        <v>16</v>
      </c>
      <c r="K3" s="330" t="s">
        <v>67</v>
      </c>
      <c r="L3" s="40" t="s">
        <v>10</v>
      </c>
      <c r="M3" s="41" t="s">
        <v>11</v>
      </c>
    </row>
    <row r="4" spans="1:13" ht="15">
      <c r="A4" s="837" t="s">
        <v>92</v>
      </c>
      <c r="B4" s="109">
        <v>1</v>
      </c>
      <c r="C4" s="160" t="s">
        <v>271</v>
      </c>
      <c r="D4" s="160" t="s">
        <v>271</v>
      </c>
      <c r="E4" s="514">
        <v>500000</v>
      </c>
      <c r="F4" s="514">
        <v>502000</v>
      </c>
      <c r="G4" s="507"/>
      <c r="H4" s="508"/>
      <c r="I4" s="508"/>
      <c r="J4" s="189">
        <v>0</v>
      </c>
      <c r="K4" s="3" t="s">
        <v>74</v>
      </c>
      <c r="L4" s="57"/>
      <c r="M4" s="49"/>
    </row>
    <row r="5" spans="1:13" ht="30">
      <c r="A5" s="835"/>
      <c r="B5" s="109">
        <v>2</v>
      </c>
      <c r="C5" s="3" t="s">
        <v>360</v>
      </c>
      <c r="D5" s="3" t="s">
        <v>361</v>
      </c>
      <c r="E5" s="190">
        <v>18000000</v>
      </c>
      <c r="F5" s="190">
        <v>18072000</v>
      </c>
      <c r="G5" s="46"/>
      <c r="H5" s="46"/>
      <c r="I5" s="46"/>
      <c r="J5" s="187">
        <v>0</v>
      </c>
      <c r="K5" s="3" t="s">
        <v>74</v>
      </c>
      <c r="L5" s="45" t="s">
        <v>362</v>
      </c>
      <c r="M5" s="45"/>
    </row>
    <row r="6" spans="1:13" ht="15">
      <c r="A6" s="836" t="s">
        <v>620</v>
      </c>
      <c r="B6" s="109">
        <v>3</v>
      </c>
      <c r="C6" s="513" t="s">
        <v>268</v>
      </c>
      <c r="D6" s="178" t="s">
        <v>320</v>
      </c>
      <c r="E6" s="515">
        <v>40000000</v>
      </c>
      <c r="F6" s="515">
        <v>40160000</v>
      </c>
      <c r="G6" s="511">
        <v>40940</v>
      </c>
      <c r="H6" s="511">
        <v>40934</v>
      </c>
      <c r="I6" s="511">
        <v>41270</v>
      </c>
      <c r="J6" s="517">
        <v>11.2</v>
      </c>
      <c r="K6" s="513" t="s">
        <v>74</v>
      </c>
      <c r="L6" s="408">
        <v>2.37</v>
      </c>
      <c r="M6" s="510" t="s">
        <v>643</v>
      </c>
    </row>
    <row r="7" spans="1:13" ht="30">
      <c r="A7" s="836"/>
      <c r="B7" s="109">
        <v>4</v>
      </c>
      <c r="C7" s="513" t="s">
        <v>360</v>
      </c>
      <c r="D7" s="178" t="s">
        <v>644</v>
      </c>
      <c r="E7" s="515">
        <v>33169636</v>
      </c>
      <c r="F7" s="515">
        <v>33302314.544</v>
      </c>
      <c r="G7" s="511">
        <v>40940</v>
      </c>
      <c r="H7" s="511">
        <v>40934</v>
      </c>
      <c r="I7" s="511">
        <v>41179</v>
      </c>
      <c r="J7" s="517">
        <v>8.166666666666666</v>
      </c>
      <c r="K7" s="513" t="s">
        <v>68</v>
      </c>
      <c r="L7" s="408">
        <v>2.43</v>
      </c>
      <c r="M7" s="510" t="s">
        <v>643</v>
      </c>
    </row>
    <row r="8" spans="1:13" ht="45">
      <c r="A8" s="516" t="s">
        <v>659</v>
      </c>
      <c r="B8" s="109">
        <v>5</v>
      </c>
      <c r="C8" s="3" t="s">
        <v>360</v>
      </c>
      <c r="D8" s="509" t="s">
        <v>685</v>
      </c>
      <c r="E8" s="195">
        <v>142000000</v>
      </c>
      <c r="F8" s="195">
        <v>142568000</v>
      </c>
      <c r="G8" s="4">
        <v>40940</v>
      </c>
      <c r="H8" s="4">
        <v>40954</v>
      </c>
      <c r="I8" s="4">
        <v>41274</v>
      </c>
      <c r="J8" s="188">
        <v>10.666666666666666</v>
      </c>
      <c r="K8" s="3" t="s">
        <v>686</v>
      </c>
      <c r="L8" s="57"/>
      <c r="M8" s="69" t="s">
        <v>687</v>
      </c>
    </row>
    <row r="9" spans="1:14" ht="15">
      <c r="A9" s="516" t="s">
        <v>702</v>
      </c>
      <c r="B9" s="109">
        <v>6</v>
      </c>
      <c r="C9" s="513" t="s">
        <v>268</v>
      </c>
      <c r="D9" s="178" t="s">
        <v>320</v>
      </c>
      <c r="E9" s="515">
        <v>18000000</v>
      </c>
      <c r="F9" s="515">
        <v>18072000</v>
      </c>
      <c r="G9" s="511">
        <v>40544</v>
      </c>
      <c r="H9" s="511">
        <v>40569</v>
      </c>
      <c r="I9" s="511">
        <v>40904</v>
      </c>
      <c r="J9" s="517">
        <v>11.166666666666666</v>
      </c>
      <c r="K9" s="513" t="s">
        <v>74</v>
      </c>
      <c r="L9" s="408"/>
      <c r="M9" s="510"/>
      <c r="N9" s="318"/>
    </row>
    <row r="10" spans="1:13" ht="15.75">
      <c r="A10" s="862" t="s">
        <v>748</v>
      </c>
      <c r="B10" s="862"/>
      <c r="C10" s="862"/>
      <c r="D10" s="862"/>
      <c r="E10" s="862"/>
      <c r="F10" s="518">
        <f>SUM(F4:F9)</f>
        <v>252676314.544</v>
      </c>
      <c r="G10" s="505"/>
      <c r="H10" s="505"/>
      <c r="I10" s="505"/>
      <c r="J10" s="501"/>
      <c r="K10" s="519"/>
      <c r="L10" s="502"/>
      <c r="M10" s="505"/>
    </row>
  </sheetData>
  <sheetProtection/>
  <mergeCells count="4">
    <mergeCell ref="A10:E10"/>
    <mergeCell ref="A2:M2"/>
    <mergeCell ref="A6:A7"/>
    <mergeCell ref="A4:A5"/>
  </mergeCells>
  <dataValidations count="5">
    <dataValidation allowBlank="1" showInputMessage="1" showErrorMessage="1" prompt="En caso de no necesitar gastos de comision en este rubro remitase a la hoja &quot;Anexo comisiones&quot; y borre el valor de ejemplo. " sqref="D8"/>
    <dataValidation type="list" allowBlank="1" showInputMessage="1" showErrorMessage="1" prompt="Seleccione de la lista desplegable la modalidad de contratación" sqref="K8">
      <formula1>$G$60030:$G$60065</formula1>
    </dataValidation>
    <dataValidation type="list" allowBlank="1" showInputMessage="1" showErrorMessage="1" promptTitle="ARRENDAMIENTOS" prompt="Seleccione del menú desplegable, el concepto al que corresponde el gasto" error="Recuerde que debe elegir una opción del menú desplegable" sqref="C8">
      <formula1>$D$60123:$D$60124</formula1>
    </dataValidation>
    <dataValidation type="list" allowBlank="1" showInputMessage="1" showErrorMessage="1" promptTitle="ARRENDAMIENTOS" prompt="Seleccione del menú desplegable, el concepto al que corresponde el gasto" error="Recuerde que debe elegir una opción del menú desplegable" sqref="C5">
      <formula1>$D$60144:$D$60145</formula1>
    </dataValidation>
    <dataValidation type="list" allowBlank="1" showInputMessage="1" showErrorMessage="1" prompt="Seleccione de la lista desplegable la modalidad de contratación" sqref="K4:K5">
      <formula1>$G$60051:$G$60086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15"/>
  <sheetViews>
    <sheetView zoomScale="64" zoomScaleNormal="64" zoomScalePageLayoutView="0" workbookViewId="0" topLeftCell="A1">
      <selection activeCell="F14" sqref="F14"/>
    </sheetView>
  </sheetViews>
  <sheetFormatPr defaultColWidth="11.421875" defaultRowHeight="15"/>
  <cols>
    <col min="1" max="1" width="20.8515625" style="277" customWidth="1"/>
    <col min="2" max="2" width="11.421875" style="277" customWidth="1"/>
    <col min="3" max="3" width="24.00390625" style="277" customWidth="1"/>
    <col min="4" max="4" width="22.00390625" style="277" customWidth="1"/>
    <col min="5" max="5" width="17.8515625" style="277" customWidth="1"/>
    <col min="6" max="6" width="22.00390625" style="277" customWidth="1"/>
    <col min="7" max="9" width="18.140625" style="277" customWidth="1"/>
    <col min="10" max="10" width="11.421875" style="281" customWidth="1"/>
    <col min="11" max="11" width="23.8515625" style="277" customWidth="1"/>
    <col min="12" max="12" width="11.421875" style="281" customWidth="1"/>
    <col min="13" max="13" width="25.28125" style="277" customWidth="1"/>
    <col min="14" max="16384" width="11.421875" style="277" customWidth="1"/>
  </cols>
  <sheetData>
    <row r="1" ht="15"/>
    <row r="2" spans="1:13" ht="15.75">
      <c r="A2" s="882" t="s">
        <v>363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3"/>
    </row>
    <row r="3" spans="1:13" s="281" customFormat="1" ht="78.75">
      <c r="A3" s="127" t="s">
        <v>408</v>
      </c>
      <c r="B3" s="127" t="s">
        <v>0</v>
      </c>
      <c r="C3" s="127" t="s">
        <v>43</v>
      </c>
      <c r="D3" s="127" t="s">
        <v>267</v>
      </c>
      <c r="E3" s="127" t="s">
        <v>319</v>
      </c>
      <c r="F3" s="127" t="s">
        <v>9</v>
      </c>
      <c r="G3" s="2" t="s">
        <v>64</v>
      </c>
      <c r="H3" s="2" t="s">
        <v>65</v>
      </c>
      <c r="I3" s="2" t="s">
        <v>749</v>
      </c>
      <c r="J3" s="127" t="s">
        <v>16</v>
      </c>
      <c r="K3" s="127" t="s">
        <v>67</v>
      </c>
      <c r="L3" s="127" t="s">
        <v>10</v>
      </c>
      <c r="M3" s="2" t="s">
        <v>11</v>
      </c>
    </row>
    <row r="4" spans="1:13" ht="15">
      <c r="A4" s="842" t="s">
        <v>801</v>
      </c>
      <c r="B4" s="109">
        <v>1</v>
      </c>
      <c r="C4" s="110" t="s">
        <v>271</v>
      </c>
      <c r="D4" s="110" t="s">
        <v>271</v>
      </c>
      <c r="E4" s="412">
        <v>6300000</v>
      </c>
      <c r="F4" s="412">
        <v>6325200</v>
      </c>
      <c r="G4" s="111"/>
      <c r="H4" s="112"/>
      <c r="I4" s="112"/>
      <c r="J4" s="50">
        <v>0</v>
      </c>
      <c r="K4" s="122" t="s">
        <v>74</v>
      </c>
      <c r="L4" s="70"/>
      <c r="M4" s="48"/>
    </row>
    <row r="5" spans="1:13" ht="30">
      <c r="A5" s="842"/>
      <c r="B5" s="109">
        <v>2</v>
      </c>
      <c r="C5" s="119" t="s">
        <v>364</v>
      </c>
      <c r="D5" s="3" t="s">
        <v>365</v>
      </c>
      <c r="E5" s="484">
        <v>430000000</v>
      </c>
      <c r="F5" s="484">
        <v>431720000</v>
      </c>
      <c r="G5" s="120"/>
      <c r="H5" s="121"/>
      <c r="I5" s="121"/>
      <c r="J5" s="70">
        <v>0</v>
      </c>
      <c r="K5" s="122" t="s">
        <v>74</v>
      </c>
      <c r="L5" s="70" t="s">
        <v>366</v>
      </c>
      <c r="M5" s="122"/>
    </row>
    <row r="6" spans="1:13" ht="30">
      <c r="A6" s="842"/>
      <c r="B6" s="109">
        <v>3</v>
      </c>
      <c r="C6" s="119" t="s">
        <v>367</v>
      </c>
      <c r="D6" s="3" t="s">
        <v>368</v>
      </c>
      <c r="E6" s="484">
        <v>6000000</v>
      </c>
      <c r="F6" s="484">
        <v>6024000</v>
      </c>
      <c r="G6" s="120"/>
      <c r="H6" s="121"/>
      <c r="I6" s="121"/>
      <c r="J6" s="70">
        <v>0</v>
      </c>
      <c r="K6" s="122" t="s">
        <v>74</v>
      </c>
      <c r="L6" s="70" t="s">
        <v>369</v>
      </c>
      <c r="M6" s="122"/>
    </row>
    <row r="7" spans="1:13" ht="15">
      <c r="A7" s="842" t="s">
        <v>619</v>
      </c>
      <c r="B7" s="109">
        <v>4</v>
      </c>
      <c r="C7" s="160" t="s">
        <v>268</v>
      </c>
      <c r="D7" s="161" t="s">
        <v>320</v>
      </c>
      <c r="E7" s="514">
        <v>53500000</v>
      </c>
      <c r="F7" s="412">
        <v>53714000</v>
      </c>
      <c r="G7" s="112">
        <v>40909</v>
      </c>
      <c r="H7" s="112">
        <v>40934</v>
      </c>
      <c r="I7" s="112">
        <v>41270</v>
      </c>
      <c r="J7" s="520">
        <v>11.2</v>
      </c>
      <c r="K7" s="122" t="s">
        <v>74</v>
      </c>
      <c r="L7" s="70">
        <v>2.37</v>
      </c>
      <c r="M7" s="70" t="s">
        <v>643</v>
      </c>
    </row>
    <row r="8" spans="1:13" ht="45">
      <c r="A8" s="842"/>
      <c r="B8" s="109">
        <v>5</v>
      </c>
      <c r="C8" s="119" t="s">
        <v>367</v>
      </c>
      <c r="D8" s="3" t="s">
        <v>645</v>
      </c>
      <c r="E8" s="484">
        <v>25000000</v>
      </c>
      <c r="F8" s="412">
        <v>25100000</v>
      </c>
      <c r="G8" s="112">
        <v>40909</v>
      </c>
      <c r="H8" s="112">
        <v>40934</v>
      </c>
      <c r="I8" s="112">
        <v>41270</v>
      </c>
      <c r="J8" s="520">
        <v>11.2</v>
      </c>
      <c r="K8" s="122" t="s">
        <v>74</v>
      </c>
      <c r="L8" s="70">
        <v>2.37</v>
      </c>
      <c r="M8" s="70" t="s">
        <v>643</v>
      </c>
    </row>
    <row r="9" spans="1:13" ht="45">
      <c r="A9" s="842"/>
      <c r="B9" s="109">
        <v>6</v>
      </c>
      <c r="C9" s="119" t="s">
        <v>646</v>
      </c>
      <c r="D9" s="3" t="s">
        <v>647</v>
      </c>
      <c r="E9" s="484">
        <v>200500000</v>
      </c>
      <c r="F9" s="484">
        <v>201302000</v>
      </c>
      <c r="G9" s="112">
        <v>40909</v>
      </c>
      <c r="H9" s="112">
        <v>40934</v>
      </c>
      <c r="I9" s="112">
        <v>41270</v>
      </c>
      <c r="J9" s="520">
        <v>11.2</v>
      </c>
      <c r="K9" s="122" t="s">
        <v>74</v>
      </c>
      <c r="L9" s="70">
        <v>2.35</v>
      </c>
      <c r="M9" s="70" t="s">
        <v>643</v>
      </c>
    </row>
    <row r="10" spans="1:13" ht="45">
      <c r="A10" s="842"/>
      <c r="B10" s="109">
        <v>7</v>
      </c>
      <c r="C10" s="119" t="s">
        <v>646</v>
      </c>
      <c r="D10" s="3" t="s">
        <v>647</v>
      </c>
      <c r="E10" s="484">
        <v>8000000</v>
      </c>
      <c r="F10" s="484">
        <v>8032000</v>
      </c>
      <c r="G10" s="112">
        <v>40909</v>
      </c>
      <c r="H10" s="112">
        <v>40934</v>
      </c>
      <c r="I10" s="112">
        <v>41270</v>
      </c>
      <c r="J10" s="520">
        <v>11.2</v>
      </c>
      <c r="K10" s="122" t="s">
        <v>74</v>
      </c>
      <c r="L10" s="70">
        <v>2.35</v>
      </c>
      <c r="M10" s="70" t="s">
        <v>643</v>
      </c>
    </row>
    <row r="11" spans="1:13" ht="15">
      <c r="A11" s="637" t="s">
        <v>754</v>
      </c>
      <c r="B11" s="109">
        <v>8</v>
      </c>
      <c r="C11" s="110" t="s">
        <v>271</v>
      </c>
      <c r="D11" s="110" t="s">
        <v>271</v>
      </c>
      <c r="E11" s="636">
        <v>1000000</v>
      </c>
      <c r="F11" s="636">
        <f>E11*(1.004)</f>
        <v>1004000</v>
      </c>
      <c r="G11" s="112"/>
      <c r="H11" s="112"/>
      <c r="I11" s="112"/>
      <c r="J11" s="48">
        <f>(I11-H11)/30</f>
        <v>0</v>
      </c>
      <c r="K11" s="631" t="s">
        <v>74</v>
      </c>
      <c r="L11" s="122"/>
      <c r="M11" s="48"/>
    </row>
    <row r="12" spans="1:13" s="329" customFormat="1" ht="75">
      <c r="A12" s="663" t="s">
        <v>851</v>
      </c>
      <c r="B12" s="670">
        <v>1</v>
      </c>
      <c r="C12" s="160" t="s">
        <v>891</v>
      </c>
      <c r="D12" s="160" t="s">
        <v>892</v>
      </c>
      <c r="E12" s="671">
        <v>540000000</v>
      </c>
      <c r="F12" s="671">
        <v>542160000</v>
      </c>
      <c r="G12" s="507">
        <v>40935</v>
      </c>
      <c r="H12" s="507"/>
      <c r="I12" s="507"/>
      <c r="J12" s="672">
        <v>0</v>
      </c>
      <c r="K12" s="123" t="s">
        <v>74</v>
      </c>
      <c r="L12" s="63"/>
      <c r="M12" s="672" t="s">
        <v>870</v>
      </c>
    </row>
    <row r="13" spans="1:13" ht="15.75">
      <c r="A13" s="862" t="s">
        <v>748</v>
      </c>
      <c r="B13" s="862"/>
      <c r="C13" s="862"/>
      <c r="D13" s="862"/>
      <c r="E13" s="862"/>
      <c r="F13" s="501">
        <f>SUM(F4:F12)</f>
        <v>1275381200</v>
      </c>
      <c r="G13" s="505"/>
      <c r="H13" s="505"/>
      <c r="I13" s="505"/>
      <c r="J13" s="502"/>
      <c r="K13" s="505"/>
      <c r="L13" s="502"/>
      <c r="M13" s="505"/>
    </row>
    <row r="14" ht="15">
      <c r="F14" s="416"/>
    </row>
    <row r="15" ht="15">
      <c r="F15" s="416"/>
    </row>
  </sheetData>
  <sheetProtection/>
  <mergeCells count="4">
    <mergeCell ref="A13:E13"/>
    <mergeCell ref="A2:M2"/>
    <mergeCell ref="A4:A6"/>
    <mergeCell ref="A7:A10"/>
  </mergeCells>
  <dataValidations count="7">
    <dataValidation allowBlank="1" showInputMessage="1" showErrorMessage="1" prompt="En caso de no necesitar gastos de comision en este rubro remitase a la hoja &quot;Anexo comisiones&quot; y borre el valor de ejemplo. " sqref="D7"/>
    <dataValidation type="list" allowBlank="1" showInputMessage="1" showErrorMessage="1" promptTitle="COMUNICACIONES Y TRANSPORTE" prompt="Seleccione del menú desplegable, el concepto al que corresponde el gasto" error="Recuerde que debe elegir una opción del menú desplegable" sqref="C8:C10">
      <formula1>$D$60195:$D$60202</formula1>
    </dataValidation>
    <dataValidation type="list" allowBlank="1" showInputMessage="1" showErrorMessage="1" prompt="Seleccione de la lista desplegable la modalidad de contratación" sqref="K7:K10">
      <formula1>$G$60109:$G$60144</formula1>
    </dataValidation>
    <dataValidation type="list" allowBlank="1" showInputMessage="1" showErrorMessage="1" promptTitle="COMUNICACIONES Y TRANSPORTE" prompt="Seleccione del menú desplegable, el concepto al que corresponde el gasto" error="Recuerde que debe elegir una opción del menú desplegable" sqref="C5:C6">
      <formula1>$D$60100:$D$60107</formula1>
    </dataValidation>
    <dataValidation type="list" allowBlank="1" showInputMessage="1" showErrorMessage="1" prompt="Seleccione de la lista desplegable la modalidad de contratación" sqref="K5:K6">
      <formula1>$G$60042:$G$60077</formula1>
    </dataValidation>
    <dataValidation type="list" allowBlank="1" showInputMessage="1" showErrorMessage="1" prompt="Seleccione de la lista desplegable la modalidad de contratación" sqref="K11:K12">
      <formula1>$G$60034:$G$60069</formula1>
    </dataValidation>
    <dataValidation type="list" allowBlank="1" showInputMessage="1" showErrorMessage="1" prompt="Seleccione de la lista desplegable la modalidad de contratación" sqref="K4">
      <formula1>$G$60053:$G$60088</formula1>
    </dataValidation>
  </dataValidations>
  <hyperlinks>
    <hyperlink ref="D7" location="'3. Anexo comisiones'!A109" display="comisiones"/>
  </hyperlinks>
  <printOptions/>
  <pageMargins left="0.7" right="0.7" top="0.75" bottom="0.75" header="0.3" footer="0.3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14"/>
  <sheetViews>
    <sheetView showGridLines="0" zoomScale="69" zoomScaleNormal="69" zoomScalePageLayoutView="0" workbookViewId="0" topLeftCell="A1">
      <selection activeCell="G15" sqref="G15"/>
    </sheetView>
  </sheetViews>
  <sheetFormatPr defaultColWidth="11.421875" defaultRowHeight="15"/>
  <cols>
    <col min="1" max="1" width="25.421875" style="281" customWidth="1"/>
    <col min="2" max="2" width="11.421875" style="277" customWidth="1"/>
    <col min="3" max="3" width="24.28125" style="277" customWidth="1"/>
    <col min="4" max="4" width="70.140625" style="277" customWidth="1"/>
    <col min="5" max="5" width="19.140625" style="277" customWidth="1"/>
    <col min="6" max="7" width="14.00390625" style="277" customWidth="1"/>
    <col min="8" max="8" width="20.57421875" style="405" customWidth="1"/>
    <col min="9" max="9" width="21.00390625" style="277" customWidth="1"/>
    <col min="10" max="10" width="11.421875" style="281" customWidth="1"/>
    <col min="11" max="11" width="26.421875" style="277" customWidth="1"/>
    <col min="12" max="16384" width="11.421875" style="277" customWidth="1"/>
  </cols>
  <sheetData>
    <row r="1" ht="15"/>
    <row r="2" spans="1:11" ht="15.75">
      <c r="A2" s="884" t="s">
        <v>370</v>
      </c>
      <c r="B2" s="884"/>
      <c r="C2" s="884"/>
      <c r="D2" s="884"/>
      <c r="E2" s="884"/>
      <c r="F2" s="884"/>
      <c r="G2" s="884"/>
      <c r="H2" s="884"/>
      <c r="I2" s="884"/>
      <c r="J2" s="884"/>
      <c r="K2" s="885"/>
    </row>
    <row r="3" spans="1:11" ht="63">
      <c r="A3" s="127" t="s">
        <v>408</v>
      </c>
      <c r="B3" s="127" t="s">
        <v>0</v>
      </c>
      <c r="C3" s="127" t="s">
        <v>43</v>
      </c>
      <c r="D3" s="126" t="s">
        <v>267</v>
      </c>
      <c r="E3" s="127" t="s">
        <v>371</v>
      </c>
      <c r="F3" s="127" t="s">
        <v>372</v>
      </c>
      <c r="G3" s="127" t="s">
        <v>9</v>
      </c>
      <c r="H3" s="524" t="s">
        <v>373</v>
      </c>
      <c r="I3" s="127" t="s">
        <v>67</v>
      </c>
      <c r="J3" s="127" t="s">
        <v>10</v>
      </c>
      <c r="K3" s="2" t="s">
        <v>11</v>
      </c>
    </row>
    <row r="4" spans="1:11" ht="45" customHeight="1">
      <c r="A4" s="836" t="s">
        <v>92</v>
      </c>
      <c r="B4" s="78">
        <v>1</v>
      </c>
      <c r="C4" s="171" t="s">
        <v>374</v>
      </c>
      <c r="D4" s="67" t="s">
        <v>375</v>
      </c>
      <c r="E4" s="342">
        <v>360</v>
      </c>
      <c r="F4" s="6">
        <v>140000000</v>
      </c>
      <c r="G4" s="6">
        <v>140560000</v>
      </c>
      <c r="H4" s="525" t="s">
        <v>376</v>
      </c>
      <c r="I4" s="63" t="s">
        <v>377</v>
      </c>
      <c r="J4" s="45" t="s">
        <v>378</v>
      </c>
      <c r="K4" s="63" t="s">
        <v>379</v>
      </c>
    </row>
    <row r="5" spans="1:11" ht="45" customHeight="1">
      <c r="A5" s="836"/>
      <c r="B5" s="45">
        <v>2</v>
      </c>
      <c r="C5" s="171" t="s">
        <v>380</v>
      </c>
      <c r="D5" s="63" t="s">
        <v>381</v>
      </c>
      <c r="E5" s="343">
        <v>380</v>
      </c>
      <c r="F5" s="6">
        <v>230000000</v>
      </c>
      <c r="G5" s="6">
        <v>230920000</v>
      </c>
      <c r="H5" s="526" t="s">
        <v>376</v>
      </c>
      <c r="I5" s="63" t="s">
        <v>377</v>
      </c>
      <c r="J5" s="45" t="s">
        <v>378</v>
      </c>
      <c r="K5" s="63" t="s">
        <v>379</v>
      </c>
    </row>
    <row r="6" spans="1:11" ht="30" customHeight="1">
      <c r="A6" s="836"/>
      <c r="B6" s="78">
        <v>3</v>
      </c>
      <c r="C6" s="171" t="s">
        <v>380</v>
      </c>
      <c r="D6" s="63" t="s">
        <v>382</v>
      </c>
      <c r="E6" s="343">
        <v>20</v>
      </c>
      <c r="F6" s="6">
        <v>60000000</v>
      </c>
      <c r="G6" s="6">
        <v>60240000</v>
      </c>
      <c r="H6" s="526" t="s">
        <v>376</v>
      </c>
      <c r="I6" s="63"/>
      <c r="J6" s="45" t="s">
        <v>378</v>
      </c>
      <c r="K6" s="63" t="s">
        <v>379</v>
      </c>
    </row>
    <row r="7" spans="1:11" ht="60">
      <c r="A7" s="836"/>
      <c r="B7" s="45">
        <v>4</v>
      </c>
      <c r="C7" s="171" t="s">
        <v>383</v>
      </c>
      <c r="D7" s="63" t="s">
        <v>384</v>
      </c>
      <c r="E7" s="343">
        <v>380</v>
      </c>
      <c r="F7" s="6">
        <v>100000000</v>
      </c>
      <c r="G7" s="6">
        <v>100400000</v>
      </c>
      <c r="H7" s="526" t="s">
        <v>376</v>
      </c>
      <c r="I7" s="63" t="s">
        <v>377</v>
      </c>
      <c r="J7" s="45"/>
      <c r="K7" s="63" t="s">
        <v>379</v>
      </c>
    </row>
    <row r="8" spans="1:11" ht="30">
      <c r="A8" s="836" t="s">
        <v>619</v>
      </c>
      <c r="B8" s="78">
        <v>5</v>
      </c>
      <c r="C8" s="178" t="s">
        <v>374</v>
      </c>
      <c r="D8" s="178" t="s">
        <v>648</v>
      </c>
      <c r="E8" s="522">
        <v>30</v>
      </c>
      <c r="F8" s="522">
        <v>22000000</v>
      </c>
      <c r="G8" s="522">
        <v>22088000</v>
      </c>
      <c r="H8" s="527">
        <v>40969</v>
      </c>
      <c r="I8" s="178" t="s">
        <v>649</v>
      </c>
      <c r="J8" s="523">
        <v>2.36</v>
      </c>
      <c r="K8" s="178" t="s">
        <v>650</v>
      </c>
    </row>
    <row r="9" spans="1:11" ht="60">
      <c r="A9" s="836"/>
      <c r="B9" s="45">
        <v>6</v>
      </c>
      <c r="C9" s="178" t="s">
        <v>383</v>
      </c>
      <c r="D9" s="178" t="s">
        <v>651</v>
      </c>
      <c r="E9" s="522">
        <v>1</v>
      </c>
      <c r="F9" s="522">
        <v>50000000</v>
      </c>
      <c r="G9" s="522">
        <v>50200000</v>
      </c>
      <c r="H9" s="527">
        <v>40970</v>
      </c>
      <c r="I9" s="178" t="s">
        <v>74</v>
      </c>
      <c r="J9" s="523">
        <v>2.36</v>
      </c>
      <c r="K9" s="178" t="s">
        <v>554</v>
      </c>
    </row>
    <row r="10" spans="1:11" ht="30">
      <c r="A10" s="836"/>
      <c r="B10" s="78">
        <v>7</v>
      </c>
      <c r="C10" s="178" t="s">
        <v>374</v>
      </c>
      <c r="D10" s="178" t="s">
        <v>652</v>
      </c>
      <c r="E10" s="522">
        <v>15</v>
      </c>
      <c r="F10" s="522">
        <v>10000000</v>
      </c>
      <c r="G10" s="522">
        <v>10040000</v>
      </c>
      <c r="H10" s="527">
        <v>41032</v>
      </c>
      <c r="I10" s="178" t="s">
        <v>74</v>
      </c>
      <c r="J10" s="523">
        <v>2.36</v>
      </c>
      <c r="K10" s="178" t="s">
        <v>568</v>
      </c>
    </row>
    <row r="11" spans="1:11" ht="60" customHeight="1">
      <c r="A11" s="523" t="s">
        <v>659</v>
      </c>
      <c r="B11" s="45">
        <v>8</v>
      </c>
      <c r="C11" s="171" t="s">
        <v>374</v>
      </c>
      <c r="D11" s="51" t="s">
        <v>688</v>
      </c>
      <c r="E11" s="342">
        <v>10</v>
      </c>
      <c r="F11" s="6">
        <v>10000000</v>
      </c>
      <c r="G11" s="6">
        <v>10040000</v>
      </c>
      <c r="H11" s="525">
        <v>40817</v>
      </c>
      <c r="I11" s="63" t="s">
        <v>679</v>
      </c>
      <c r="J11" s="45"/>
      <c r="K11" s="63" t="s">
        <v>683</v>
      </c>
    </row>
    <row r="12" spans="1:11" ht="30" customHeight="1">
      <c r="A12" s="523" t="s">
        <v>700</v>
      </c>
      <c r="B12" s="78">
        <v>9</v>
      </c>
      <c r="C12" s="171" t="s">
        <v>374</v>
      </c>
      <c r="D12" s="51" t="s">
        <v>703</v>
      </c>
      <c r="E12" s="342">
        <v>20</v>
      </c>
      <c r="F12" s="6">
        <v>60000000</v>
      </c>
      <c r="G12" s="6">
        <v>60240000</v>
      </c>
      <c r="H12" s="525"/>
      <c r="I12" s="63" t="s">
        <v>74</v>
      </c>
      <c r="J12" s="45"/>
      <c r="K12" s="178"/>
    </row>
    <row r="13" spans="1:11" ht="48.75" customHeight="1">
      <c r="A13" s="598" t="s">
        <v>851</v>
      </c>
      <c r="B13" s="78">
        <v>1</v>
      </c>
      <c r="C13" s="171" t="s">
        <v>374</v>
      </c>
      <c r="D13" s="51" t="s">
        <v>890</v>
      </c>
      <c r="E13" s="342">
        <v>5</v>
      </c>
      <c r="F13" s="6">
        <v>50000000</v>
      </c>
      <c r="G13" s="6">
        <v>50200000</v>
      </c>
      <c r="H13" s="525"/>
      <c r="I13" s="63" t="s">
        <v>74</v>
      </c>
      <c r="J13" s="45"/>
      <c r="K13" s="178"/>
    </row>
    <row r="14" spans="1:11" ht="15.75">
      <c r="A14" s="862" t="s">
        <v>748</v>
      </c>
      <c r="B14" s="862"/>
      <c r="C14" s="862"/>
      <c r="D14" s="862"/>
      <c r="E14" s="862"/>
      <c r="F14" s="862"/>
      <c r="G14" s="529">
        <f>SUM(G4:G13)</f>
        <v>734928000</v>
      </c>
      <c r="H14" s="528"/>
      <c r="I14" s="505"/>
      <c r="J14" s="502"/>
      <c r="K14" s="505"/>
    </row>
  </sheetData>
  <sheetProtection/>
  <mergeCells count="4">
    <mergeCell ref="A2:K2"/>
    <mergeCell ref="A4:A7"/>
    <mergeCell ref="A8:A10"/>
    <mergeCell ref="A14:F14"/>
  </mergeCells>
  <dataValidations count="6">
    <dataValidation type="list" allowBlank="1" showInputMessage="1" showErrorMessage="1" prompt="Seleccione de la lista desplegable la modalidad de contratación" sqref="I11">
      <formula1>$E$60030:$E$60065</formula1>
    </dataValidation>
    <dataValidation type="list" allowBlank="1" showInputMessage="1" showErrorMessage="1" prompt="Seleccione de la lista desplegable la modalidad de contratación" sqref="I12 G13">
      <formula1>$E$59985:$E$60020</formula1>
    </dataValidation>
    <dataValidation type="list" allowBlank="1" showInputMessage="1" showErrorMessage="1" prompt="Seleccione de la lista desplegable la modalidad de contratación" sqref="I4:I7">
      <formula1>$E$60055:$E$60090</formula1>
    </dataValidation>
    <dataValidation type="list" allowBlank="1" showInputMessage="1" showErrorMessage="1" promptTitle="CAPACITACIÓN" prompt="Seleccione del menú desplegable, el concepto al que corresponde el gasto" error="Recuerde que debe elegir una opción del menú desplegable" sqref="C11">
      <formula1>#REF!</formula1>
    </dataValidation>
    <dataValidation type="list" allowBlank="1" showInputMessage="1" showErrorMessage="1" promptTitle="CAPACITACIÓN" prompt="Seleccione del menú desplegable, el concepto al que corresponde el gasto" error="Recuerde que debe elegir una opción del menú desplegable" sqref="C12:C13">
      <formula1>#REF!</formula1>
    </dataValidation>
    <dataValidation type="list" allowBlank="1" showInputMessage="1" showErrorMessage="1" promptTitle="CAPACITACIÓN" prompt="Seleccione del menú desplegable, el concepto al que corresponde el gasto" error="Recuerde que debe elegir una opción del menú desplegable" sqref="C4:C7">
      <formula1>#REF!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11"/>
  <sheetViews>
    <sheetView showGridLines="0" zoomScale="68" zoomScaleNormal="68" zoomScalePageLayoutView="0" workbookViewId="0" topLeftCell="A1">
      <selection activeCell="E24" sqref="E24"/>
    </sheetView>
  </sheetViews>
  <sheetFormatPr defaultColWidth="11.421875" defaultRowHeight="15"/>
  <cols>
    <col min="1" max="1" width="19.140625" style="281" customWidth="1"/>
    <col min="2" max="2" width="11.421875" style="281" customWidth="1"/>
    <col min="3" max="3" width="19.00390625" style="281" customWidth="1"/>
    <col min="4" max="4" width="38.140625" style="281" customWidth="1"/>
    <col min="5" max="7" width="20.421875" style="281" customWidth="1"/>
    <col min="8" max="8" width="28.8515625" style="281" customWidth="1"/>
    <col min="9" max="9" width="11.421875" style="281" customWidth="1"/>
    <col min="10" max="10" width="21.140625" style="281" customWidth="1"/>
    <col min="11" max="16384" width="11.421875" style="277" customWidth="1"/>
  </cols>
  <sheetData>
    <row r="1" ht="15"/>
    <row r="2" spans="1:10" ht="15.75">
      <c r="A2" s="884" t="s">
        <v>385</v>
      </c>
      <c r="B2" s="884"/>
      <c r="C2" s="884"/>
      <c r="D2" s="884"/>
      <c r="E2" s="884"/>
      <c r="F2" s="884"/>
      <c r="G2" s="884"/>
      <c r="H2" s="884"/>
      <c r="I2" s="884"/>
      <c r="J2" s="885"/>
    </row>
    <row r="3" spans="1:10" ht="47.25">
      <c r="A3" s="127" t="s">
        <v>408</v>
      </c>
      <c r="B3" s="127" t="s">
        <v>0</v>
      </c>
      <c r="C3" s="127" t="s">
        <v>43</v>
      </c>
      <c r="D3" s="126" t="s">
        <v>267</v>
      </c>
      <c r="E3" s="127" t="s">
        <v>386</v>
      </c>
      <c r="F3" s="127" t="s">
        <v>387</v>
      </c>
      <c r="G3" s="2" t="s">
        <v>751</v>
      </c>
      <c r="H3" s="127" t="s">
        <v>67</v>
      </c>
      <c r="I3" s="127" t="s">
        <v>10</v>
      </c>
      <c r="J3" s="2" t="s">
        <v>11</v>
      </c>
    </row>
    <row r="4" spans="1:10" s="530" customFormat="1" ht="45" customHeight="1">
      <c r="A4" s="886" t="s">
        <v>398</v>
      </c>
      <c r="B4" s="83">
        <v>1</v>
      </c>
      <c r="C4" s="78" t="s">
        <v>388</v>
      </c>
      <c r="D4" s="51" t="s">
        <v>389</v>
      </c>
      <c r="E4" s="84">
        <v>124080000</v>
      </c>
      <c r="F4" s="84">
        <v>124576320</v>
      </c>
      <c r="G4" s="531">
        <v>40774</v>
      </c>
      <c r="H4" s="83" t="s">
        <v>74</v>
      </c>
      <c r="I4" s="83"/>
      <c r="J4" s="83"/>
    </row>
    <row r="5" spans="1:10" s="530" customFormat="1" ht="30" customHeight="1">
      <c r="A5" s="886"/>
      <c r="B5" s="83">
        <v>2</v>
      </c>
      <c r="C5" s="78" t="s">
        <v>390</v>
      </c>
      <c r="D5" s="51" t="s">
        <v>391</v>
      </c>
      <c r="E5" s="84">
        <v>711600000</v>
      </c>
      <c r="F5" s="84">
        <v>714446400</v>
      </c>
      <c r="G5" s="531"/>
      <c r="H5" s="83" t="s">
        <v>74</v>
      </c>
      <c r="I5" s="83"/>
      <c r="J5" s="83"/>
    </row>
    <row r="6" spans="1:10" s="530" customFormat="1" ht="30">
      <c r="A6" s="886"/>
      <c r="B6" s="83">
        <v>3</v>
      </c>
      <c r="C6" s="78" t="s">
        <v>392</v>
      </c>
      <c r="D6" s="51" t="s">
        <v>393</v>
      </c>
      <c r="E6" s="84">
        <v>228200000</v>
      </c>
      <c r="F6" s="84">
        <v>229112800</v>
      </c>
      <c r="G6" s="531"/>
      <c r="H6" s="83" t="s">
        <v>74</v>
      </c>
      <c r="I6" s="83"/>
      <c r="J6" s="83"/>
    </row>
    <row r="7" spans="1:10" s="530" customFormat="1" ht="30">
      <c r="A7" s="886"/>
      <c r="B7" s="83">
        <v>4</v>
      </c>
      <c r="C7" s="78" t="s">
        <v>394</v>
      </c>
      <c r="D7" s="51" t="s">
        <v>395</v>
      </c>
      <c r="E7" s="84">
        <v>21600000</v>
      </c>
      <c r="F7" s="84">
        <v>21686400</v>
      </c>
      <c r="G7" s="531"/>
      <c r="H7" s="83" t="s">
        <v>74</v>
      </c>
      <c r="I7" s="83"/>
      <c r="J7" s="83"/>
    </row>
    <row r="8" spans="1:10" s="530" customFormat="1" ht="30">
      <c r="A8" s="886"/>
      <c r="B8" s="83">
        <v>5</v>
      </c>
      <c r="C8" s="78" t="s">
        <v>396</v>
      </c>
      <c r="D8" s="51" t="s">
        <v>397</v>
      </c>
      <c r="E8" s="84">
        <v>1144800</v>
      </c>
      <c r="F8" s="84">
        <v>1149379.2</v>
      </c>
      <c r="G8" s="531"/>
      <c r="H8" s="83" t="s">
        <v>74</v>
      </c>
      <c r="I8" s="83"/>
      <c r="J8" s="83"/>
    </row>
    <row r="9" spans="1:10" s="530" customFormat="1" ht="30" customHeight="1">
      <c r="A9" s="886" t="s">
        <v>569</v>
      </c>
      <c r="B9" s="83">
        <v>6</v>
      </c>
      <c r="C9" s="78" t="s">
        <v>390</v>
      </c>
      <c r="D9" s="51" t="s">
        <v>653</v>
      </c>
      <c r="E9" s="84">
        <v>8000000</v>
      </c>
      <c r="F9" s="84">
        <v>8032000</v>
      </c>
      <c r="G9" s="531">
        <v>41140</v>
      </c>
      <c r="H9" s="83" t="s">
        <v>239</v>
      </c>
      <c r="I9" s="83">
        <v>2.34</v>
      </c>
      <c r="J9" s="83" t="s">
        <v>654</v>
      </c>
    </row>
    <row r="10" spans="1:10" s="530" customFormat="1" ht="30" customHeight="1">
      <c r="A10" s="886"/>
      <c r="B10" s="83">
        <v>7</v>
      </c>
      <c r="C10" s="78" t="s">
        <v>396</v>
      </c>
      <c r="D10" s="51" t="s">
        <v>655</v>
      </c>
      <c r="E10" s="84">
        <v>2000000</v>
      </c>
      <c r="F10" s="84">
        <v>2008000</v>
      </c>
      <c r="G10" s="531">
        <v>41140</v>
      </c>
      <c r="H10" s="83" t="s">
        <v>239</v>
      </c>
      <c r="I10" s="83">
        <v>2.34</v>
      </c>
      <c r="J10" s="83" t="s">
        <v>654</v>
      </c>
    </row>
    <row r="11" spans="1:10" ht="15.75">
      <c r="A11" s="887" t="s">
        <v>748</v>
      </c>
      <c r="B11" s="887"/>
      <c r="C11" s="887"/>
      <c r="D11" s="887"/>
      <c r="E11" s="887"/>
      <c r="F11" s="532">
        <f>SUM(F4:F10)</f>
        <v>1101011299.2</v>
      </c>
      <c r="G11" s="502"/>
      <c r="H11" s="502"/>
      <c r="I11" s="502"/>
      <c r="J11" s="502"/>
    </row>
  </sheetData>
  <sheetProtection/>
  <mergeCells count="4">
    <mergeCell ref="A4:A8"/>
    <mergeCell ref="A9:A10"/>
    <mergeCell ref="A2:J2"/>
    <mergeCell ref="A11:E11"/>
  </mergeCells>
  <dataValidations count="5">
    <dataValidation type="list" allowBlank="1" showInputMessage="1" showErrorMessage="1" prompt="Seleccione de la lista desplegable la modalidad de contratación" sqref="H9:H10">
      <formula1>#REF!</formula1>
    </dataValidation>
    <dataValidation type="list" allowBlank="1" showInputMessage="1" showErrorMessage="1" prompt="Seleccione de la lista desplegable la modalidad de contratación" sqref="H4:H8">
      <formula1>#REF!</formula1>
    </dataValidation>
    <dataValidation type="list" allowBlank="1" showInputMessage="1" showErrorMessage="1" promptTitle="SERVICIOS PÚBLICOS" prompt="Seleccione del menú desplegable, el concepto al que corresponde el gasto" error="Recuerde que debe elegir una opción del menú desplegable" sqref="C9">
      <formula1>$D$60210:$D$60216</formula1>
    </dataValidation>
    <dataValidation type="list" allowBlank="1" showInputMessage="1" showErrorMessage="1" promptTitle="SERVICIOS PÚBLICOS" prompt="Seleccione del menú desplegable, el concepto al que corresponde el gasto" error="Recuerde que debe elegir una opción del menú desplegable" sqref="C10">
      <formula1>$D$60182:$D$60188</formula1>
    </dataValidation>
    <dataValidation type="list" allowBlank="1" showInputMessage="1" showErrorMessage="1" promptTitle="SERVICIOS PÚBLICOS" prompt="Seleccione del menú desplegable, el concepto al que corresponde el gasto" error="Recuerde que debe elegir una opción del menú desplegable" sqref="C4:C8">
      <formula1>$D$60149:$D$60155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showGridLines="0" tabSelected="1" view="pageBreakPreview" zoomScaleSheetLayoutView="100" zoomScalePageLayoutView="0" workbookViewId="0" topLeftCell="A1">
      <selection activeCell="F5" sqref="F5"/>
    </sheetView>
  </sheetViews>
  <sheetFormatPr defaultColWidth="11.421875" defaultRowHeight="15"/>
  <cols>
    <col min="1" max="1" width="29.140625" style="0" customWidth="1"/>
    <col min="2" max="2" width="16.8515625" style="173" bestFit="1" customWidth="1"/>
    <col min="3" max="3" width="15.57421875" style="173" customWidth="1"/>
    <col min="4" max="4" width="15.00390625" style="173" customWidth="1"/>
    <col min="5" max="5" width="16.8515625" style="0" bestFit="1" customWidth="1"/>
    <col min="6" max="6" width="13.28125" style="0" bestFit="1" customWidth="1"/>
    <col min="7" max="7" width="12.57421875" style="0" bestFit="1" customWidth="1"/>
  </cols>
  <sheetData>
    <row r="1" spans="1:18" s="277" customFormat="1" ht="22.5" customHeight="1">
      <c r="A1" s="643"/>
      <c r="C1" s="648" t="s">
        <v>803</v>
      </c>
      <c r="D1" s="643"/>
      <c r="E1" s="643"/>
      <c r="F1" s="643"/>
      <c r="G1" s="643"/>
      <c r="H1" s="643"/>
      <c r="I1" s="643"/>
      <c r="J1" s="643"/>
      <c r="K1" s="644"/>
      <c r="L1" s="644"/>
      <c r="M1" s="644"/>
      <c r="N1" s="644"/>
      <c r="O1" s="644"/>
      <c r="P1" s="644"/>
      <c r="Q1" s="645"/>
      <c r="R1" s="646"/>
    </row>
    <row r="2" spans="1:18" s="277" customFormat="1" ht="19.5" customHeight="1">
      <c r="A2" s="643"/>
      <c r="C2" s="648" t="s">
        <v>777</v>
      </c>
      <c r="D2" s="643"/>
      <c r="E2" s="643"/>
      <c r="F2" s="643"/>
      <c r="G2" s="643"/>
      <c r="H2" s="643"/>
      <c r="I2" s="643"/>
      <c r="J2" s="643"/>
      <c r="K2" s="647"/>
      <c r="L2" s="647"/>
      <c r="M2" s="647"/>
      <c r="N2" s="647"/>
      <c r="O2" s="647"/>
      <c r="P2" s="647"/>
      <c r="Q2" s="645"/>
      <c r="R2" s="646"/>
    </row>
    <row r="3" spans="1:18" s="277" customFormat="1" ht="21.75" customHeight="1">
      <c r="A3" s="643"/>
      <c r="C3" s="648" t="s">
        <v>960</v>
      </c>
      <c r="D3" s="643"/>
      <c r="E3" s="643"/>
      <c r="F3" s="643"/>
      <c r="G3" s="643"/>
      <c r="H3" s="643"/>
      <c r="I3" s="643"/>
      <c r="J3" s="643"/>
      <c r="K3" s="644"/>
      <c r="L3" s="644"/>
      <c r="M3" s="644"/>
      <c r="N3" s="644"/>
      <c r="O3" s="644"/>
      <c r="P3" s="644"/>
      <c r="Q3" s="644"/>
      <c r="R3" s="644"/>
    </row>
    <row r="4" spans="1:18" s="277" customFormat="1" ht="28.5" customHeight="1">
      <c r="A4" s="643"/>
      <c r="C4" s="648" t="s">
        <v>961</v>
      </c>
      <c r="D4" s="643"/>
      <c r="E4" s="643"/>
      <c r="F4" s="643"/>
      <c r="G4" s="643"/>
      <c r="H4" s="643"/>
      <c r="I4" s="643"/>
      <c r="J4" s="643"/>
      <c r="K4" s="644"/>
      <c r="L4" s="644"/>
      <c r="M4" s="644"/>
      <c r="N4" s="644"/>
      <c r="O4" s="644"/>
      <c r="P4" s="644"/>
      <c r="Q4" s="644"/>
      <c r="R4" s="644"/>
    </row>
    <row r="5" ht="15.75" thickBot="1"/>
    <row r="6" spans="1:5" s="628" customFormat="1" ht="30.75" thickBot="1">
      <c r="A6" s="649" t="s">
        <v>790</v>
      </c>
      <c r="B6" s="650" t="s">
        <v>895</v>
      </c>
      <c r="C6" s="650" t="s">
        <v>789</v>
      </c>
      <c r="D6" s="651" t="s">
        <v>802</v>
      </c>
      <c r="E6" s="651" t="s">
        <v>896</v>
      </c>
    </row>
    <row r="7" spans="1:6" ht="15">
      <c r="A7" s="638" t="s">
        <v>766</v>
      </c>
      <c r="B7" s="639">
        <v>4622653055.3335285</v>
      </c>
      <c r="C7" s="796">
        <f>SUM(E7:E9)</f>
        <v>8423926999.874191</v>
      </c>
      <c r="D7" s="796">
        <v>8423927000</v>
      </c>
      <c r="E7" s="639">
        <f>+'[2]Honorarios'!F29</f>
        <v>3805687990.4375286</v>
      </c>
      <c r="F7" s="781"/>
    </row>
    <row r="8" spans="1:7" ht="15">
      <c r="A8" s="640" t="s">
        <v>767</v>
      </c>
      <c r="B8" s="692">
        <v>3322986205.647116</v>
      </c>
      <c r="C8" s="797"/>
      <c r="D8" s="797"/>
      <c r="E8" s="692">
        <f>+'[2]Personal de Contrato'!K336</f>
        <v>4139951270.5966625</v>
      </c>
      <c r="F8" s="781"/>
      <c r="G8" s="781"/>
    </row>
    <row r="9" spans="1:5" ht="15.75" thickBot="1">
      <c r="A9" s="641" t="s">
        <v>774</v>
      </c>
      <c r="B9" s="642">
        <v>478287738.84</v>
      </c>
      <c r="C9" s="798"/>
      <c r="D9" s="798"/>
      <c r="E9" s="642">
        <f>+'[2]Jornales'!F13</f>
        <v>478287738.84</v>
      </c>
    </row>
    <row r="10" spans="1:5" ht="15">
      <c r="A10" s="638" t="s">
        <v>768</v>
      </c>
      <c r="B10" s="639">
        <v>691715840</v>
      </c>
      <c r="C10" s="796">
        <f>SUM(E10:E23)</f>
        <v>20278551999.51108</v>
      </c>
      <c r="D10" s="796">
        <v>20278552000</v>
      </c>
      <c r="E10" s="639">
        <f>+'[2]Compra de equipos'!H32</f>
        <v>691715840</v>
      </c>
    </row>
    <row r="11" spans="1:5" ht="15">
      <c r="A11" s="640" t="s">
        <v>769</v>
      </c>
      <c r="B11" s="692">
        <v>659350639.98</v>
      </c>
      <c r="C11" s="799"/>
      <c r="D11" s="799"/>
      <c r="E11" s="692">
        <f>+'[2]Enseres y equipos de oficina '!H23</f>
        <v>659350639.98</v>
      </c>
    </row>
    <row r="12" spans="1:5" ht="15">
      <c r="A12" s="640" t="s">
        <v>770</v>
      </c>
      <c r="B12" s="692">
        <v>2337455490.2744</v>
      </c>
      <c r="C12" s="799"/>
      <c r="D12" s="799"/>
      <c r="E12" s="692">
        <f>+'[2]Materiales y suministros '!H36</f>
        <v>2377615490.2744</v>
      </c>
    </row>
    <row r="13" spans="1:5" ht="15">
      <c r="A13" s="640" t="s">
        <v>771</v>
      </c>
      <c r="B13" s="692">
        <v>5983600492.456681</v>
      </c>
      <c r="C13" s="799"/>
      <c r="D13" s="799"/>
      <c r="E13" s="692">
        <f>+'[2]Viaticos y gastos de viaje'!C77</f>
        <v>5943440492.456681</v>
      </c>
    </row>
    <row r="14" spans="1:5" ht="15">
      <c r="A14" s="640" t="s">
        <v>780</v>
      </c>
      <c r="B14" s="692">
        <v>6043033774.772</v>
      </c>
      <c r="C14" s="799"/>
      <c r="D14" s="799"/>
      <c r="E14" s="692">
        <f>+'[2]Mantenimiento '!F54</f>
        <v>6043033774.772</v>
      </c>
    </row>
    <row r="15" spans="1:5" ht="15">
      <c r="A15" s="640" t="s">
        <v>781</v>
      </c>
      <c r="B15" s="692">
        <v>505413948.284</v>
      </c>
      <c r="C15" s="799"/>
      <c r="D15" s="799"/>
      <c r="E15" s="692">
        <f>+'[2]Impresos y publicaciones'!F24</f>
        <v>505413948.284</v>
      </c>
    </row>
    <row r="16" spans="1:5" ht="15">
      <c r="A16" s="640" t="s">
        <v>782</v>
      </c>
      <c r="B16" s="692">
        <v>252676314.544</v>
      </c>
      <c r="C16" s="799"/>
      <c r="D16" s="799"/>
      <c r="E16" s="692">
        <f>+'[2]Arrendamientos '!F10</f>
        <v>252676314.544</v>
      </c>
    </row>
    <row r="17" spans="1:5" ht="15">
      <c r="A17" s="640" t="s">
        <v>783</v>
      </c>
      <c r="B17" s="692">
        <v>1275381200</v>
      </c>
      <c r="C17" s="799"/>
      <c r="D17" s="799"/>
      <c r="E17" s="758">
        <f>+'[2]Comunicaciones y transporte'!F13</f>
        <v>1275381200</v>
      </c>
    </row>
    <row r="18" spans="1:5" ht="15">
      <c r="A18" s="640" t="s">
        <v>784</v>
      </c>
      <c r="B18" s="692">
        <v>734928000</v>
      </c>
      <c r="C18" s="799"/>
      <c r="D18" s="799"/>
      <c r="E18" s="692">
        <f>+'[2]Capacitación '!G14</f>
        <v>734928000</v>
      </c>
    </row>
    <row r="19" spans="1:5" ht="15">
      <c r="A19" s="640" t="s">
        <v>785</v>
      </c>
      <c r="B19" s="692">
        <v>1101011299.2</v>
      </c>
      <c r="C19" s="799"/>
      <c r="D19" s="799"/>
      <c r="E19" s="692">
        <f>+'[2]Servicio publicos '!F11</f>
        <v>1101011299.2</v>
      </c>
    </row>
    <row r="20" spans="1:5" ht="15">
      <c r="A20" s="640" t="s">
        <v>786</v>
      </c>
      <c r="B20" s="692">
        <v>605412000</v>
      </c>
      <c r="C20" s="799"/>
      <c r="D20" s="799"/>
      <c r="E20" s="692">
        <f>+'[2]Seguros'!F6</f>
        <v>605412000</v>
      </c>
    </row>
    <row r="21" spans="1:5" ht="15">
      <c r="A21" s="640" t="s">
        <v>787</v>
      </c>
      <c r="B21" s="692">
        <v>1757000</v>
      </c>
      <c r="C21" s="799"/>
      <c r="D21" s="799"/>
      <c r="E21" s="692">
        <f>+'[2]Gastos financieros '!E7</f>
        <v>1757000</v>
      </c>
    </row>
    <row r="22" spans="1:5" ht="15">
      <c r="A22" s="640" t="s">
        <v>788</v>
      </c>
      <c r="B22" s="692">
        <v>82800000</v>
      </c>
      <c r="C22" s="799"/>
      <c r="D22" s="799"/>
      <c r="E22" s="692">
        <f>+'[2]Impuestos'!C6</f>
        <v>82800000</v>
      </c>
    </row>
    <row r="23" spans="1:5" ht="15.75" thickBot="1">
      <c r="A23" s="641" t="s">
        <v>791</v>
      </c>
      <c r="B23" s="693">
        <v>4016000</v>
      </c>
      <c r="C23" s="800"/>
      <c r="D23" s="800"/>
      <c r="E23" s="693">
        <f>+'[2]Gastos Judiciales'!F3</f>
        <v>4016000</v>
      </c>
    </row>
    <row r="25" spans="1:5" ht="15">
      <c r="A25" s="787" t="s">
        <v>748</v>
      </c>
      <c r="B25" s="788"/>
      <c r="C25" s="788"/>
      <c r="D25" s="789"/>
      <c r="E25" s="790">
        <f>SUM(E7:E24)</f>
        <v>28702478999.385273</v>
      </c>
    </row>
  </sheetData>
  <sheetProtection/>
  <mergeCells count="4">
    <mergeCell ref="C7:C9"/>
    <mergeCell ref="D7:D9"/>
    <mergeCell ref="C10:C23"/>
    <mergeCell ref="D10:D23"/>
  </mergeCells>
  <printOptions/>
  <pageMargins left="0.7" right="0.7" top="0.75" bottom="0.75" header="0.3" footer="0.3"/>
  <pageSetup horizontalDpi="600" verticalDpi="600" orientation="portrait" scale="9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6"/>
  <sheetViews>
    <sheetView showGridLines="0" zoomScale="77" zoomScaleNormal="77" zoomScalePageLayoutView="0" workbookViewId="0" topLeftCell="A1">
      <selection activeCell="E30" sqref="E30"/>
    </sheetView>
  </sheetViews>
  <sheetFormatPr defaultColWidth="11.421875" defaultRowHeight="15"/>
  <cols>
    <col min="1" max="1" width="22.140625" style="0" customWidth="1"/>
    <col min="3" max="3" width="26.28125" style="0" customWidth="1"/>
    <col min="4" max="4" width="26.140625" style="0" customWidth="1"/>
    <col min="5" max="6" width="17.421875" style="0" customWidth="1"/>
    <col min="7" max="9" width="17.57421875" style="0" customWidth="1"/>
    <col min="10" max="10" width="16.8515625" style="274" customWidth="1"/>
    <col min="11" max="11" width="28.140625" style="0" customWidth="1"/>
    <col min="13" max="13" width="24.28125" style="0" customWidth="1"/>
  </cols>
  <sheetData>
    <row r="1" ht="15"/>
    <row r="2" spans="1:13" ht="23.25">
      <c r="A2" s="891" t="s">
        <v>399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</row>
    <row r="3" spans="1:13" ht="64.5" customHeight="1">
      <c r="A3" s="127" t="s">
        <v>408</v>
      </c>
      <c r="B3" s="127" t="s">
        <v>0</v>
      </c>
      <c r="C3" s="127" t="s">
        <v>43</v>
      </c>
      <c r="D3" s="127" t="s">
        <v>267</v>
      </c>
      <c r="E3" s="127" t="s">
        <v>319</v>
      </c>
      <c r="F3" s="127" t="s">
        <v>9</v>
      </c>
      <c r="G3" s="2" t="s">
        <v>64</v>
      </c>
      <c r="H3" s="2" t="s">
        <v>65</v>
      </c>
      <c r="I3" s="2" t="s">
        <v>749</v>
      </c>
      <c r="J3" s="127" t="s">
        <v>16</v>
      </c>
      <c r="K3" s="127" t="s">
        <v>67</v>
      </c>
      <c r="L3" s="127" t="s">
        <v>10</v>
      </c>
      <c r="M3" s="2" t="s">
        <v>11</v>
      </c>
    </row>
    <row r="4" spans="1:13" s="384" customFormat="1" ht="15.75">
      <c r="A4" s="889" t="s">
        <v>398</v>
      </c>
      <c r="B4" s="169">
        <v>1</v>
      </c>
      <c r="C4" s="169" t="s">
        <v>400</v>
      </c>
      <c r="D4" s="3"/>
      <c r="E4" s="535">
        <v>578000000</v>
      </c>
      <c r="F4" s="535">
        <v>580312000</v>
      </c>
      <c r="G4" s="533"/>
      <c r="H4" s="372">
        <v>40607</v>
      </c>
      <c r="I4" s="372">
        <v>40754</v>
      </c>
      <c r="J4" s="70">
        <v>4.9</v>
      </c>
      <c r="K4" s="534" t="s">
        <v>74</v>
      </c>
      <c r="L4" s="534"/>
      <c r="M4" s="534" t="s">
        <v>401</v>
      </c>
    </row>
    <row r="5" spans="1:13" s="384" customFormat="1" ht="15.75">
      <c r="A5" s="890"/>
      <c r="B5" s="169">
        <v>2</v>
      </c>
      <c r="C5" s="169" t="s">
        <v>402</v>
      </c>
      <c r="D5" s="3" t="s">
        <v>403</v>
      </c>
      <c r="E5" s="535">
        <v>25000000</v>
      </c>
      <c r="F5" s="535">
        <v>25100000</v>
      </c>
      <c r="G5" s="533"/>
      <c r="H5" s="372">
        <v>40607</v>
      </c>
      <c r="I5" s="372">
        <v>40754</v>
      </c>
      <c r="J5" s="70">
        <v>4.9</v>
      </c>
      <c r="K5" s="534" t="s">
        <v>74</v>
      </c>
      <c r="L5" s="534"/>
      <c r="M5" s="534" t="s">
        <v>404</v>
      </c>
    </row>
    <row r="6" spans="1:13" ht="15.75">
      <c r="A6" s="892" t="s">
        <v>407</v>
      </c>
      <c r="B6" s="892"/>
      <c r="C6" s="892"/>
      <c r="D6" s="892"/>
      <c r="E6" s="892"/>
      <c r="F6" s="108">
        <v>605412000</v>
      </c>
      <c r="G6" s="888"/>
      <c r="H6" s="888"/>
      <c r="I6" s="888"/>
      <c r="J6" s="888"/>
      <c r="K6" s="888"/>
      <c r="L6" s="888"/>
      <c r="M6" s="888"/>
    </row>
  </sheetData>
  <sheetProtection/>
  <mergeCells count="4">
    <mergeCell ref="G6:M6"/>
    <mergeCell ref="A4:A5"/>
    <mergeCell ref="A2:M2"/>
    <mergeCell ref="A6:E6"/>
  </mergeCells>
  <dataValidations count="2">
    <dataValidation type="list" allowBlank="1" showInputMessage="1" showErrorMessage="1" promptTitle="SEGUROS" prompt="Seleccione del menú desplegable, el concepto al que corresponde el gasto" error="Recuerde que debe elegir una opción del menú desplegable" sqref="C4:C5">
      <formula1>$D$60125:$D$60136</formula1>
    </dataValidation>
    <dataValidation type="list" allowBlank="1" showInputMessage="1" showErrorMessage="1" prompt="Seleccione de la lista desplegable la modalidad de contratación" sqref="K4:K5">
      <formula1>$G$60055:$G$60090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2:E7"/>
  <sheetViews>
    <sheetView showGridLines="0" zoomScale="86" zoomScaleNormal="86" zoomScalePageLayoutView="0" workbookViewId="0" topLeftCell="A1">
      <selection activeCell="C27" sqref="C27"/>
    </sheetView>
  </sheetViews>
  <sheetFormatPr defaultColWidth="11.421875" defaultRowHeight="15"/>
  <cols>
    <col min="1" max="1" width="22.421875" style="306" customWidth="1"/>
    <col min="2" max="2" width="11.421875" style="277" customWidth="1"/>
    <col min="3" max="3" width="38.00390625" style="277" customWidth="1"/>
    <col min="4" max="4" width="24.421875" style="277" customWidth="1"/>
    <col min="5" max="5" width="28.57421875" style="277" customWidth="1"/>
    <col min="6" max="16384" width="11.421875" style="277" customWidth="1"/>
  </cols>
  <sheetData>
    <row r="2" spans="1:5" ht="15.75">
      <c r="A2" s="882" t="s">
        <v>406</v>
      </c>
      <c r="B2" s="882"/>
      <c r="C2" s="882"/>
      <c r="D2" s="882"/>
      <c r="E2" s="882"/>
    </row>
    <row r="3" spans="1:5" ht="21" customHeight="1">
      <c r="A3" s="127" t="s">
        <v>408</v>
      </c>
      <c r="B3" s="127" t="s">
        <v>0</v>
      </c>
      <c r="C3" s="126" t="s">
        <v>267</v>
      </c>
      <c r="D3" s="2" t="s">
        <v>386</v>
      </c>
      <c r="E3" s="2" t="s">
        <v>405</v>
      </c>
    </row>
    <row r="4" spans="1:5" ht="15.75" customHeight="1">
      <c r="A4" s="172" t="s">
        <v>92</v>
      </c>
      <c r="B4" s="109">
        <v>1</v>
      </c>
      <c r="C4" s="160" t="s">
        <v>406</v>
      </c>
      <c r="D4" s="412">
        <v>500000</v>
      </c>
      <c r="E4" s="412">
        <v>502000</v>
      </c>
    </row>
    <row r="5" spans="1:5" ht="15.75" customHeight="1">
      <c r="A5" s="172" t="s">
        <v>620</v>
      </c>
      <c r="B5" s="109">
        <v>2</v>
      </c>
      <c r="C5" s="160" t="s">
        <v>406</v>
      </c>
      <c r="D5" s="412">
        <v>1000000</v>
      </c>
      <c r="E5" s="412">
        <v>1004000</v>
      </c>
    </row>
    <row r="6" spans="1:5" ht="15.75" customHeight="1">
      <c r="A6" s="172" t="s">
        <v>416</v>
      </c>
      <c r="B6" s="109">
        <v>3</v>
      </c>
      <c r="C6" s="160" t="s">
        <v>406</v>
      </c>
      <c r="D6" s="412">
        <v>250000</v>
      </c>
      <c r="E6" s="412">
        <f>+D6*1.004</f>
        <v>251000</v>
      </c>
    </row>
    <row r="7" spans="1:5" ht="15.75">
      <c r="A7" s="887" t="s">
        <v>748</v>
      </c>
      <c r="B7" s="887"/>
      <c r="C7" s="887"/>
      <c r="D7" s="887"/>
      <c r="E7" s="518">
        <f>SUM(E4:E6)</f>
        <v>1757000</v>
      </c>
    </row>
  </sheetData>
  <sheetProtection/>
  <mergeCells count="2">
    <mergeCell ref="A2:E2"/>
    <mergeCell ref="A7:D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PageLayoutView="0" workbookViewId="0" topLeftCell="A1">
      <selection activeCell="B21" sqref="B21"/>
    </sheetView>
  </sheetViews>
  <sheetFormatPr defaultColWidth="11.421875" defaultRowHeight="15"/>
  <cols>
    <col min="1" max="1" width="18.140625" style="0" customWidth="1"/>
    <col min="2" max="2" width="33.8515625" style="0" customWidth="1"/>
    <col min="3" max="3" width="15.140625" style="0" bestFit="1" customWidth="1"/>
    <col min="6" max="6" width="13.140625" style="0" bestFit="1" customWidth="1"/>
  </cols>
  <sheetData>
    <row r="1" spans="1:3" ht="15">
      <c r="A1" s="897" t="s">
        <v>773</v>
      </c>
      <c r="B1" s="897"/>
      <c r="C1" s="897"/>
    </row>
    <row r="2" spans="1:3" ht="15.75">
      <c r="A2" s="127" t="s">
        <v>408</v>
      </c>
      <c r="B2" s="127" t="s">
        <v>412</v>
      </c>
      <c r="C2" s="127" t="s">
        <v>413</v>
      </c>
    </row>
    <row r="3" spans="1:3" ht="15.75">
      <c r="A3" s="893" t="s">
        <v>414</v>
      </c>
      <c r="B3" s="115" t="s">
        <v>409</v>
      </c>
      <c r="C3" s="536">
        <v>17000000</v>
      </c>
    </row>
    <row r="4" spans="1:3" ht="15.75">
      <c r="A4" s="894"/>
      <c r="B4" s="115" t="s">
        <v>410</v>
      </c>
      <c r="C4" s="536">
        <v>60800000</v>
      </c>
    </row>
    <row r="5" spans="1:3" ht="15.75">
      <c r="A5" s="895"/>
      <c r="B5" s="115" t="s">
        <v>411</v>
      </c>
      <c r="C5" s="536">
        <v>5000000</v>
      </c>
    </row>
    <row r="6" spans="1:3" ht="15">
      <c r="A6" s="896" t="s">
        <v>748</v>
      </c>
      <c r="B6" s="896"/>
      <c r="C6" s="537">
        <f>SUM(C3:C5)</f>
        <v>82800000</v>
      </c>
    </row>
    <row r="7" ht="15">
      <c r="F7" s="59"/>
    </row>
    <row r="8" ht="15">
      <c r="F8" s="59"/>
    </row>
    <row r="9" ht="15">
      <c r="F9" s="59"/>
    </row>
    <row r="10" ht="15">
      <c r="F10" s="59"/>
    </row>
  </sheetData>
  <sheetProtection/>
  <mergeCells count="3">
    <mergeCell ref="A3:A5"/>
    <mergeCell ref="A6:B6"/>
    <mergeCell ref="A1:C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"/>
  <sheetViews>
    <sheetView showGridLines="0" zoomScalePageLayoutView="0" workbookViewId="0" topLeftCell="A1">
      <selection activeCell="F27" sqref="F27"/>
    </sheetView>
  </sheetViews>
  <sheetFormatPr defaultColWidth="11.421875" defaultRowHeight="15"/>
  <cols>
    <col min="1" max="1" width="21.28125" style="0" customWidth="1"/>
    <col min="3" max="3" width="13.8515625" style="0" customWidth="1"/>
    <col min="4" max="4" width="31.7109375" style="0" customWidth="1"/>
    <col min="5" max="6" width="25.421875" style="0" customWidth="1"/>
  </cols>
  <sheetData>
    <row r="1" spans="1:6" ht="31.5" customHeight="1">
      <c r="A1" s="898" t="s">
        <v>805</v>
      </c>
      <c r="B1" s="899"/>
      <c r="C1" s="899"/>
      <c r="D1" s="899"/>
      <c r="E1" s="899"/>
      <c r="F1" s="900"/>
    </row>
    <row r="2" spans="1:6" ht="15.75">
      <c r="A2" s="127" t="s">
        <v>408</v>
      </c>
      <c r="B2" s="127" t="s">
        <v>0</v>
      </c>
      <c r="C2" s="127" t="s">
        <v>43</v>
      </c>
      <c r="D2" s="127" t="s">
        <v>267</v>
      </c>
      <c r="E2" s="127" t="s">
        <v>804</v>
      </c>
      <c r="F2" s="127" t="s">
        <v>9</v>
      </c>
    </row>
    <row r="3" spans="1:6" s="653" customFormat="1" ht="15.75">
      <c r="A3" s="652" t="s">
        <v>446</v>
      </c>
      <c r="B3" s="116">
        <v>1</v>
      </c>
      <c r="C3" s="652" t="s">
        <v>792</v>
      </c>
      <c r="D3" s="450" t="s">
        <v>793</v>
      </c>
      <c r="E3" s="630">
        <v>4000000</v>
      </c>
      <c r="F3" s="630">
        <f>E3*(1.004)</f>
        <v>4016000</v>
      </c>
    </row>
  </sheetData>
  <sheetProtection/>
  <mergeCells count="1">
    <mergeCell ref="A1:F1"/>
  </mergeCells>
  <dataValidations count="1">
    <dataValidation allowBlank="1" showInputMessage="1" showErrorMessage="1" error="Recuerde que debe elegir una opción del menú desplegable" sqref="C3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="62" zoomScaleNormal="62" zoomScalePageLayoutView="0" workbookViewId="0" topLeftCell="A1">
      <selection activeCell="E17" sqref="E17"/>
    </sheetView>
  </sheetViews>
  <sheetFormatPr defaultColWidth="11.421875" defaultRowHeight="41.25" customHeight="1"/>
  <cols>
    <col min="1" max="1" width="27.421875" style="278" customWidth="1"/>
    <col min="2" max="2" width="10.7109375" style="277" customWidth="1"/>
    <col min="3" max="3" width="19.28125" style="277" customWidth="1"/>
    <col min="4" max="4" width="61.140625" style="277" customWidth="1"/>
    <col min="5" max="9" width="19.28125" style="277" customWidth="1"/>
    <col min="10" max="10" width="19.28125" style="281" customWidth="1"/>
    <col min="11" max="11" width="28.7109375" style="277" customWidth="1"/>
    <col min="12" max="13" width="19.28125" style="277" customWidth="1"/>
    <col min="14" max="14" width="49.7109375" style="277" customWidth="1"/>
    <col min="15" max="16384" width="11.421875" style="277" customWidth="1"/>
  </cols>
  <sheetData>
    <row r="1" spans="1:13" ht="41.25" customHeight="1">
      <c r="A1" s="817" t="s">
        <v>689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8"/>
    </row>
    <row r="2" spans="1:14" ht="61.5" customHeight="1" thickBot="1">
      <c r="A2" s="40" t="s">
        <v>408</v>
      </c>
      <c r="B2" s="40" t="s">
        <v>0</v>
      </c>
      <c r="C2" s="819" t="s">
        <v>63</v>
      </c>
      <c r="D2" s="819"/>
      <c r="E2" s="40" t="s">
        <v>8</v>
      </c>
      <c r="F2" s="40" t="s">
        <v>9</v>
      </c>
      <c r="G2" s="41" t="s">
        <v>64</v>
      </c>
      <c r="H2" s="41" t="s">
        <v>65</v>
      </c>
      <c r="I2" s="41" t="s">
        <v>66</v>
      </c>
      <c r="J2" s="40" t="s">
        <v>16</v>
      </c>
      <c r="K2" s="40" t="s">
        <v>67</v>
      </c>
      <c r="L2" s="41" t="s">
        <v>10</v>
      </c>
      <c r="M2" s="41" t="s">
        <v>11</v>
      </c>
      <c r="N2" s="654" t="s">
        <v>897</v>
      </c>
    </row>
    <row r="3" spans="1:14" ht="41.25" customHeight="1">
      <c r="A3" s="809" t="s">
        <v>92</v>
      </c>
      <c r="B3" s="282">
        <v>1</v>
      </c>
      <c r="C3" s="820" t="s">
        <v>690</v>
      </c>
      <c r="D3" s="820"/>
      <c r="E3" s="284">
        <v>851650011</v>
      </c>
      <c r="F3" s="284">
        <v>855056611.044</v>
      </c>
      <c r="G3" s="285">
        <v>40558</v>
      </c>
      <c r="H3" s="286"/>
      <c r="I3" s="285">
        <v>41274</v>
      </c>
      <c r="J3" s="282">
        <v>11.5</v>
      </c>
      <c r="K3" s="205" t="s">
        <v>68</v>
      </c>
      <c r="L3" s="282" t="s">
        <v>69</v>
      </c>
      <c r="M3" s="287"/>
      <c r="N3" s="287"/>
    </row>
    <row r="4" spans="1:14" ht="41.25" customHeight="1">
      <c r="A4" s="816"/>
      <c r="B4" s="43">
        <v>2</v>
      </c>
      <c r="C4" s="813" t="s">
        <v>70</v>
      </c>
      <c r="D4" s="813"/>
      <c r="E4" s="6">
        <v>25000000</v>
      </c>
      <c r="F4" s="6">
        <v>25100000</v>
      </c>
      <c r="G4" s="46"/>
      <c r="H4" s="46"/>
      <c r="I4" s="46"/>
      <c r="J4" s="45"/>
      <c r="K4" s="45" t="s">
        <v>71</v>
      </c>
      <c r="L4" s="45" t="s">
        <v>72</v>
      </c>
      <c r="M4" s="288"/>
      <c r="N4" s="288"/>
    </row>
    <row r="5" spans="1:14" ht="41.25" customHeight="1">
      <c r="A5" s="816"/>
      <c r="B5" s="43">
        <v>3</v>
      </c>
      <c r="C5" s="813" t="s">
        <v>73</v>
      </c>
      <c r="D5" s="813"/>
      <c r="E5" s="6">
        <v>10000000</v>
      </c>
      <c r="F5" s="6">
        <v>10040000</v>
      </c>
      <c r="G5" s="46"/>
      <c r="H5" s="46"/>
      <c r="I5" s="46"/>
      <c r="J5" s="45"/>
      <c r="K5" s="45" t="s">
        <v>74</v>
      </c>
      <c r="L5" s="45" t="s">
        <v>75</v>
      </c>
      <c r="M5" s="288"/>
      <c r="N5" s="288"/>
    </row>
    <row r="6" spans="1:14" ht="41.25" customHeight="1">
      <c r="A6" s="816"/>
      <c r="B6" s="43">
        <v>4</v>
      </c>
      <c r="C6" s="813" t="s">
        <v>76</v>
      </c>
      <c r="D6" s="813"/>
      <c r="E6" s="6">
        <v>30000000</v>
      </c>
      <c r="F6" s="6">
        <v>30120000</v>
      </c>
      <c r="G6" s="46"/>
      <c r="H6" s="46"/>
      <c r="I6" s="46"/>
      <c r="J6" s="45"/>
      <c r="K6" s="45" t="s">
        <v>74</v>
      </c>
      <c r="L6" s="45" t="s">
        <v>77</v>
      </c>
      <c r="M6" s="288"/>
      <c r="N6" s="288"/>
    </row>
    <row r="7" spans="1:14" s="699" customFormat="1" ht="41.25" customHeight="1">
      <c r="A7" s="816"/>
      <c r="B7" s="732">
        <v>5</v>
      </c>
      <c r="C7" s="822" t="s">
        <v>78</v>
      </c>
      <c r="D7" s="823"/>
      <c r="E7" s="733">
        <f>1000000000-122000000</f>
        <v>878000000</v>
      </c>
      <c r="F7" s="734">
        <f>+E7*1.004</f>
        <v>881512000</v>
      </c>
      <c r="G7" s="735"/>
      <c r="H7" s="736"/>
      <c r="I7" s="736"/>
      <c r="J7" s="737"/>
      <c r="K7" s="738" t="s">
        <v>74</v>
      </c>
      <c r="L7" s="739" t="s">
        <v>79</v>
      </c>
      <c r="M7" s="740"/>
      <c r="N7" s="740" t="s">
        <v>909</v>
      </c>
    </row>
    <row r="8" spans="1:14" ht="51" customHeight="1">
      <c r="A8" s="816"/>
      <c r="B8" s="43">
        <v>6</v>
      </c>
      <c r="C8" s="812" t="s">
        <v>88</v>
      </c>
      <c r="D8" s="812"/>
      <c r="E8" s="52">
        <v>47301416</v>
      </c>
      <c r="F8" s="52">
        <v>47490621.664</v>
      </c>
      <c r="G8" s="46">
        <v>40940</v>
      </c>
      <c r="H8" s="46"/>
      <c r="I8" s="46">
        <v>41274</v>
      </c>
      <c r="J8" s="45">
        <v>11</v>
      </c>
      <c r="K8" s="45" t="s">
        <v>71</v>
      </c>
      <c r="L8" s="45" t="s">
        <v>77</v>
      </c>
      <c r="M8" s="288"/>
      <c r="N8" s="288"/>
    </row>
    <row r="9" spans="1:14" ht="56.25" customHeight="1">
      <c r="A9" s="816"/>
      <c r="B9" s="43">
        <v>7</v>
      </c>
      <c r="C9" s="812" t="s">
        <v>89</v>
      </c>
      <c r="D9" s="812"/>
      <c r="E9" s="52">
        <v>13244396</v>
      </c>
      <c r="F9" s="52">
        <v>13297373.584</v>
      </c>
      <c r="G9" s="46">
        <v>40940</v>
      </c>
      <c r="H9" s="46"/>
      <c r="I9" s="46">
        <v>41274</v>
      </c>
      <c r="J9" s="45">
        <v>11</v>
      </c>
      <c r="K9" s="45" t="s">
        <v>71</v>
      </c>
      <c r="L9" s="45" t="s">
        <v>77</v>
      </c>
      <c r="M9" s="288"/>
      <c r="N9" s="288"/>
    </row>
    <row r="10" spans="1:14" ht="51" customHeight="1">
      <c r="A10" s="816"/>
      <c r="B10" s="43">
        <v>8</v>
      </c>
      <c r="C10" s="821" t="s">
        <v>90</v>
      </c>
      <c r="D10" s="812"/>
      <c r="E10" s="52">
        <v>13244396</v>
      </c>
      <c r="F10" s="52">
        <v>13297373.584</v>
      </c>
      <c r="G10" s="46">
        <v>40940</v>
      </c>
      <c r="H10" s="46"/>
      <c r="I10" s="46">
        <v>41274</v>
      </c>
      <c r="J10" s="45">
        <v>11</v>
      </c>
      <c r="K10" s="45" t="s">
        <v>71</v>
      </c>
      <c r="L10" s="45" t="s">
        <v>77</v>
      </c>
      <c r="M10" s="288"/>
      <c r="N10" s="288"/>
    </row>
    <row r="11" spans="1:14" ht="51" customHeight="1">
      <c r="A11" s="816"/>
      <c r="B11" s="43">
        <v>9</v>
      </c>
      <c r="C11" s="821" t="s">
        <v>91</v>
      </c>
      <c r="D11" s="812"/>
      <c r="E11" s="52">
        <v>13244396</v>
      </c>
      <c r="F11" s="52">
        <v>13297373.584</v>
      </c>
      <c r="G11" s="46">
        <v>40940</v>
      </c>
      <c r="H11" s="46"/>
      <c r="I11" s="46">
        <v>41274</v>
      </c>
      <c r="J11" s="45">
        <v>11</v>
      </c>
      <c r="K11" s="45" t="s">
        <v>71</v>
      </c>
      <c r="L11" s="45" t="s">
        <v>77</v>
      </c>
      <c r="M11" s="288"/>
      <c r="N11" s="288"/>
    </row>
    <row r="12" spans="1:14" ht="51" customHeight="1">
      <c r="A12" s="816"/>
      <c r="B12" s="43">
        <v>10</v>
      </c>
      <c r="C12" s="812" t="s">
        <v>80</v>
      </c>
      <c r="D12" s="812"/>
      <c r="E12" s="52">
        <v>4000000</v>
      </c>
      <c r="F12" s="52">
        <v>4016000</v>
      </c>
      <c r="G12" s="46">
        <v>40940</v>
      </c>
      <c r="H12" s="46"/>
      <c r="I12" s="46">
        <v>41274</v>
      </c>
      <c r="J12" s="45">
        <v>11</v>
      </c>
      <c r="K12" s="45"/>
      <c r="L12" s="45" t="s">
        <v>81</v>
      </c>
      <c r="M12" s="288"/>
      <c r="N12" s="288"/>
    </row>
    <row r="13" spans="1:14" ht="51" customHeight="1">
      <c r="A13" s="816"/>
      <c r="B13" s="43">
        <v>11</v>
      </c>
      <c r="C13" s="812" t="s">
        <v>82</v>
      </c>
      <c r="D13" s="812"/>
      <c r="E13" s="52">
        <v>4000000</v>
      </c>
      <c r="F13" s="52">
        <v>4016000</v>
      </c>
      <c r="G13" s="46">
        <v>40940</v>
      </c>
      <c r="H13" s="46"/>
      <c r="I13" s="46">
        <v>41274</v>
      </c>
      <c r="J13" s="45">
        <v>11</v>
      </c>
      <c r="K13" s="45"/>
      <c r="L13" s="45" t="s">
        <v>81</v>
      </c>
      <c r="M13" s="288"/>
      <c r="N13" s="288"/>
    </row>
    <row r="14" spans="1:14" ht="41.25" customHeight="1">
      <c r="A14" s="816"/>
      <c r="B14" s="43">
        <v>12</v>
      </c>
      <c r="C14" s="813" t="s">
        <v>83</v>
      </c>
      <c r="D14" s="813"/>
      <c r="E14" s="6">
        <v>20000000</v>
      </c>
      <c r="F14" s="52">
        <v>20080000</v>
      </c>
      <c r="G14" s="46">
        <v>40923</v>
      </c>
      <c r="H14" s="46">
        <v>40928</v>
      </c>
      <c r="I14" s="46">
        <v>41258</v>
      </c>
      <c r="J14" s="45">
        <v>11</v>
      </c>
      <c r="K14" s="45"/>
      <c r="L14" s="45"/>
      <c r="M14" s="288"/>
      <c r="N14" s="288"/>
    </row>
    <row r="15" spans="1:14" ht="41.25" customHeight="1">
      <c r="A15" s="816"/>
      <c r="B15" s="43">
        <v>13</v>
      </c>
      <c r="C15" s="813" t="s">
        <v>84</v>
      </c>
      <c r="D15" s="813"/>
      <c r="E15" s="6">
        <v>250000000</v>
      </c>
      <c r="F15" s="52">
        <v>251000000</v>
      </c>
      <c r="G15" s="46">
        <v>40954</v>
      </c>
      <c r="H15" s="46">
        <v>40969</v>
      </c>
      <c r="I15" s="46">
        <v>41258</v>
      </c>
      <c r="J15" s="45">
        <v>9.633333333333333</v>
      </c>
      <c r="K15" s="45" t="s">
        <v>74</v>
      </c>
      <c r="L15" s="45"/>
      <c r="M15" s="288"/>
      <c r="N15" s="288"/>
    </row>
    <row r="16" spans="1:14" ht="41.25" customHeight="1">
      <c r="A16" s="816"/>
      <c r="B16" s="43">
        <v>14</v>
      </c>
      <c r="C16" s="814" t="s">
        <v>85</v>
      </c>
      <c r="D16" s="815"/>
      <c r="E16" s="53">
        <v>35000000</v>
      </c>
      <c r="F16" s="53">
        <v>35140000</v>
      </c>
      <c r="G16" s="54">
        <v>40923</v>
      </c>
      <c r="H16" s="55">
        <v>40938</v>
      </c>
      <c r="I16" s="55">
        <v>41273</v>
      </c>
      <c r="J16" s="56">
        <v>11.166666666666666</v>
      </c>
      <c r="K16" s="56" t="s">
        <v>68</v>
      </c>
      <c r="L16" s="57" t="s">
        <v>86</v>
      </c>
      <c r="M16" s="58"/>
      <c r="N16" s="58"/>
    </row>
    <row r="17" spans="1:14" ht="41.25" customHeight="1" thickBot="1">
      <c r="A17" s="810"/>
      <c r="B17" s="289">
        <v>15</v>
      </c>
      <c r="C17" s="807" t="s">
        <v>87</v>
      </c>
      <c r="D17" s="808"/>
      <c r="E17" s="290">
        <v>35000000</v>
      </c>
      <c r="F17" s="290">
        <v>35140000</v>
      </c>
      <c r="G17" s="291">
        <v>40923</v>
      </c>
      <c r="H17" s="292">
        <v>40938</v>
      </c>
      <c r="I17" s="292">
        <v>41273</v>
      </c>
      <c r="J17" s="212">
        <v>11.166666666666666</v>
      </c>
      <c r="K17" s="293" t="s">
        <v>74</v>
      </c>
      <c r="L17" s="212" t="s">
        <v>86</v>
      </c>
      <c r="M17" s="294"/>
      <c r="N17" s="294"/>
    </row>
    <row r="18" spans="1:14" ht="41.25" customHeight="1" thickBot="1">
      <c r="A18" s="295" t="s">
        <v>416</v>
      </c>
      <c r="B18" s="296">
        <v>16</v>
      </c>
      <c r="C18" s="805" t="s">
        <v>415</v>
      </c>
      <c r="D18" s="806"/>
      <c r="E18" s="297">
        <v>140000000</v>
      </c>
      <c r="F18" s="297">
        <v>140560000</v>
      </c>
      <c r="G18" s="298">
        <v>40909</v>
      </c>
      <c r="H18" s="299">
        <v>40909</v>
      </c>
      <c r="I18" s="299">
        <v>41274</v>
      </c>
      <c r="J18" s="300">
        <v>12.166666666666666</v>
      </c>
      <c r="K18" s="300" t="s">
        <v>71</v>
      </c>
      <c r="L18" s="300"/>
      <c r="M18" s="301"/>
      <c r="N18" s="301"/>
    </row>
    <row r="19" spans="1:14" ht="41.25" customHeight="1" thickBot="1">
      <c r="A19" s="809" t="s">
        <v>447</v>
      </c>
      <c r="B19" s="282">
        <v>17</v>
      </c>
      <c r="C19" s="803" t="s">
        <v>444</v>
      </c>
      <c r="D19" s="804"/>
      <c r="E19" s="302">
        <v>15000000</v>
      </c>
      <c r="F19" s="302">
        <v>15060000</v>
      </c>
      <c r="G19" s="303">
        <v>40919</v>
      </c>
      <c r="H19" s="304">
        <v>40954</v>
      </c>
      <c r="I19" s="304">
        <v>41269</v>
      </c>
      <c r="J19" s="202">
        <v>10.5</v>
      </c>
      <c r="K19" s="202" t="s">
        <v>239</v>
      </c>
      <c r="L19" s="202" t="s">
        <v>445</v>
      </c>
      <c r="M19" s="305"/>
      <c r="N19" s="305"/>
    </row>
    <row r="20" spans="1:14" ht="41.25" customHeight="1" thickBot="1">
      <c r="A20" s="810"/>
      <c r="B20" s="296">
        <v>18</v>
      </c>
      <c r="C20" s="824" t="s">
        <v>910</v>
      </c>
      <c r="D20" s="825"/>
      <c r="E20" s="741">
        <v>122000000</v>
      </c>
      <c r="F20" s="741">
        <f>+E20*1.004</f>
        <v>122488000</v>
      </c>
      <c r="G20" s="742">
        <v>40954</v>
      </c>
      <c r="H20" s="742">
        <v>40954</v>
      </c>
      <c r="I20" s="742">
        <v>41060</v>
      </c>
      <c r="J20" s="743">
        <f>(+I20-H20)/30</f>
        <v>3.533333333333333</v>
      </c>
      <c r="K20" s="698" t="s">
        <v>71</v>
      </c>
      <c r="L20" s="720"/>
      <c r="M20" s="744"/>
      <c r="N20" s="744" t="s">
        <v>911</v>
      </c>
    </row>
    <row r="21" spans="1:14" s="701" customFormat="1" ht="41.25" customHeight="1" thickBot="1">
      <c r="A21" s="295" t="s">
        <v>462</v>
      </c>
      <c r="B21" s="282">
        <v>19</v>
      </c>
      <c r="C21" s="801" t="s">
        <v>459</v>
      </c>
      <c r="D21" s="802"/>
      <c r="E21" s="695">
        <v>0</v>
      </c>
      <c r="F21" s="695">
        <v>0</v>
      </c>
      <c r="G21" s="696">
        <v>41091</v>
      </c>
      <c r="H21" s="697">
        <v>41152</v>
      </c>
      <c r="I21" s="697">
        <v>41274</v>
      </c>
      <c r="J21" s="698">
        <v>4.066666666666666</v>
      </c>
      <c r="K21" s="698" t="s">
        <v>74</v>
      </c>
      <c r="L21" s="698" t="s">
        <v>460</v>
      </c>
      <c r="M21" s="700" t="s">
        <v>461</v>
      </c>
      <c r="N21" s="700" t="s">
        <v>898</v>
      </c>
    </row>
    <row r="22" spans="1:14" ht="41.25" customHeight="1" thickBot="1">
      <c r="A22" s="809" t="s">
        <v>659</v>
      </c>
      <c r="B22" s="296">
        <v>20</v>
      </c>
      <c r="C22" s="803" t="s">
        <v>656</v>
      </c>
      <c r="D22" s="804"/>
      <c r="E22" s="302">
        <f>18000000</f>
        <v>18000000</v>
      </c>
      <c r="F22" s="302">
        <f>E22*(1.004)</f>
        <v>18072000</v>
      </c>
      <c r="G22" s="303">
        <v>40940</v>
      </c>
      <c r="H22" s="304">
        <v>40954</v>
      </c>
      <c r="I22" s="304">
        <v>41274</v>
      </c>
      <c r="J22" s="202">
        <f>(I22-H22)/30</f>
        <v>10.666666666666666</v>
      </c>
      <c r="K22" s="202" t="s">
        <v>68</v>
      </c>
      <c r="L22" s="202"/>
      <c r="M22" s="305" t="s">
        <v>657</v>
      </c>
      <c r="N22" s="305"/>
    </row>
    <row r="23" spans="1:14" ht="41.25" customHeight="1" thickBot="1">
      <c r="A23" s="810"/>
      <c r="B23" s="282">
        <v>21</v>
      </c>
      <c r="C23" s="807" t="s">
        <v>658</v>
      </c>
      <c r="D23" s="808"/>
      <c r="E23" s="290">
        <v>6000000</v>
      </c>
      <c r="F23" s="290">
        <f>E23*(1.004)</f>
        <v>6024000</v>
      </c>
      <c r="G23" s="291">
        <v>40969</v>
      </c>
      <c r="H23" s="292">
        <v>40983</v>
      </c>
      <c r="I23" s="292">
        <v>41274</v>
      </c>
      <c r="J23" s="212">
        <f>(I23-H23)/30</f>
        <v>9.7</v>
      </c>
      <c r="K23" s="293" t="s">
        <v>68</v>
      </c>
      <c r="L23" s="212"/>
      <c r="M23" s="294" t="s">
        <v>657</v>
      </c>
      <c r="N23" s="294"/>
    </row>
    <row r="24" spans="1:14" ht="53.25" customHeight="1" thickBot="1">
      <c r="A24" s="809" t="s">
        <v>812</v>
      </c>
      <c r="B24" s="296">
        <v>22</v>
      </c>
      <c r="C24" s="805" t="s">
        <v>807</v>
      </c>
      <c r="D24" s="806"/>
      <c r="E24" s="297">
        <v>220000000</v>
      </c>
      <c r="F24" s="297">
        <v>220880000</v>
      </c>
      <c r="G24" s="298">
        <v>40949</v>
      </c>
      <c r="H24" s="299"/>
      <c r="I24" s="299"/>
      <c r="J24" s="300">
        <v>5</v>
      </c>
      <c r="K24" s="300" t="s">
        <v>74</v>
      </c>
      <c r="L24" s="300"/>
      <c r="M24" s="301"/>
      <c r="N24" s="301"/>
    </row>
    <row r="25" spans="1:14" ht="41.25" customHeight="1" thickBot="1">
      <c r="A25" s="816"/>
      <c r="B25" s="282">
        <v>23</v>
      </c>
      <c r="C25" s="805" t="s">
        <v>808</v>
      </c>
      <c r="D25" s="806"/>
      <c r="E25" s="297">
        <v>585706196</v>
      </c>
      <c r="F25" s="297">
        <v>588049020.784</v>
      </c>
      <c r="G25" s="298"/>
      <c r="H25" s="299"/>
      <c r="I25" s="299"/>
      <c r="J25" s="300">
        <v>0</v>
      </c>
      <c r="K25" s="300" t="s">
        <v>74</v>
      </c>
      <c r="L25" s="300"/>
      <c r="M25" s="301"/>
      <c r="N25" s="301"/>
    </row>
    <row r="26" spans="1:14" s="699" customFormat="1" ht="41.25" customHeight="1" thickBot="1">
      <c r="A26" s="816"/>
      <c r="B26" s="756">
        <v>24</v>
      </c>
      <c r="C26" s="801" t="s">
        <v>809</v>
      </c>
      <c r="D26" s="802"/>
      <c r="E26" s="695">
        <f>617845299.889968-250710224</f>
        <v>367135075.88996804</v>
      </c>
      <c r="F26" s="695">
        <f>+E26*1.004</f>
        <v>368603616.19352794</v>
      </c>
      <c r="G26" s="696"/>
      <c r="H26" s="697"/>
      <c r="I26" s="697"/>
      <c r="J26" s="698">
        <v>0</v>
      </c>
      <c r="K26" s="698" t="s">
        <v>74</v>
      </c>
      <c r="L26" s="698"/>
      <c r="M26" s="757"/>
      <c r="N26" s="700" t="s">
        <v>918</v>
      </c>
    </row>
    <row r="27" spans="1:14" ht="41.25" customHeight="1" thickBot="1">
      <c r="A27" s="816"/>
      <c r="B27" s="282">
        <v>25</v>
      </c>
      <c r="C27" s="805" t="s">
        <v>810</v>
      </c>
      <c r="D27" s="806"/>
      <c r="E27" s="297">
        <v>50000000</v>
      </c>
      <c r="F27" s="297">
        <v>50200000</v>
      </c>
      <c r="G27" s="298">
        <v>40949</v>
      </c>
      <c r="H27" s="299"/>
      <c r="I27" s="299"/>
      <c r="J27" s="300">
        <v>0</v>
      </c>
      <c r="K27" s="300" t="s">
        <v>68</v>
      </c>
      <c r="L27" s="300"/>
      <c r="M27" s="301"/>
      <c r="N27" s="301"/>
    </row>
    <row r="28" spans="1:14" s="699" customFormat="1" ht="41.25" customHeight="1" thickBot="1">
      <c r="A28" s="810"/>
      <c r="B28" s="756">
        <v>26</v>
      </c>
      <c r="C28" s="801" t="s">
        <v>811</v>
      </c>
      <c r="D28" s="802"/>
      <c r="E28" s="695">
        <f>550000000-513000000</f>
        <v>37000000</v>
      </c>
      <c r="F28" s="695">
        <f>+E28*1.004</f>
        <v>37148000</v>
      </c>
      <c r="G28" s="696"/>
      <c r="H28" s="697"/>
      <c r="I28" s="697"/>
      <c r="J28" s="698">
        <v>0</v>
      </c>
      <c r="K28" s="698" t="s">
        <v>74</v>
      </c>
      <c r="L28" s="698"/>
      <c r="M28" s="757"/>
      <c r="N28" s="700" t="s">
        <v>918</v>
      </c>
    </row>
    <row r="29" spans="1:14" ht="41.25" customHeight="1">
      <c r="A29" s="811" t="s">
        <v>748</v>
      </c>
      <c r="B29" s="811"/>
      <c r="C29" s="811"/>
      <c r="D29" s="811"/>
      <c r="E29" s="811"/>
      <c r="F29" s="275">
        <f>SUM(F3:F28)</f>
        <v>3805687990.4375286</v>
      </c>
      <c r="G29" s="276"/>
      <c r="H29" s="276"/>
      <c r="I29" s="276"/>
      <c r="J29" s="280"/>
      <c r="K29" s="276"/>
      <c r="L29" s="276"/>
      <c r="M29" s="276"/>
      <c r="N29" s="276"/>
    </row>
    <row r="30" ht="41.25" customHeight="1">
      <c r="F30" s="629"/>
    </row>
    <row r="31" spans="5:7" ht="41.25" customHeight="1">
      <c r="E31" s="416"/>
      <c r="F31" s="60"/>
      <c r="G31" s="416"/>
    </row>
    <row r="32" ht="41.25" customHeight="1">
      <c r="F32" s="629"/>
    </row>
    <row r="33" ht="41.25" customHeight="1">
      <c r="E33" s="629"/>
    </row>
    <row r="34" ht="41.25" customHeight="1">
      <c r="E34" s="629"/>
    </row>
  </sheetData>
  <sheetProtection/>
  <mergeCells count="33">
    <mergeCell ref="C6:D6"/>
    <mergeCell ref="C7:D7"/>
    <mergeCell ref="A19:A20"/>
    <mergeCell ref="C20:D20"/>
    <mergeCell ref="C17:D17"/>
    <mergeCell ref="C18:D18"/>
    <mergeCell ref="C19:D19"/>
    <mergeCell ref="C12:D12"/>
    <mergeCell ref="A1:M1"/>
    <mergeCell ref="A3:A17"/>
    <mergeCell ref="C2:D2"/>
    <mergeCell ref="C3:D3"/>
    <mergeCell ref="C4:D4"/>
    <mergeCell ref="C5:D5"/>
    <mergeCell ref="C8:D8"/>
    <mergeCell ref="C9:D9"/>
    <mergeCell ref="C10:D10"/>
    <mergeCell ref="C11:D11"/>
    <mergeCell ref="C13:D13"/>
    <mergeCell ref="C14:D14"/>
    <mergeCell ref="C15:D15"/>
    <mergeCell ref="C16:D16"/>
    <mergeCell ref="C25:D25"/>
    <mergeCell ref="C26:D26"/>
    <mergeCell ref="C21:D21"/>
    <mergeCell ref="C22:D22"/>
    <mergeCell ref="C24:D24"/>
    <mergeCell ref="C23:D23"/>
    <mergeCell ref="A22:A23"/>
    <mergeCell ref="A29:E29"/>
    <mergeCell ref="C27:D27"/>
    <mergeCell ref="C28:D28"/>
    <mergeCell ref="A24:A28"/>
  </mergeCells>
  <dataValidations count="7">
    <dataValidation type="list" allowBlank="1" showInputMessage="1" showErrorMessage="1" prompt="Seleccione de la lista desplegable la modalidad de contratación" sqref="K18 K20">
      <formula1>$G$59843:$G$59878</formula1>
    </dataValidation>
    <dataValidation type="list" allowBlank="1" showInputMessage="1" showErrorMessage="1" prompt="Seleccione de la lista desplegable la modalidad de contratación" sqref="K19">
      <formula1>$G$60037:$G$60072</formula1>
    </dataValidation>
    <dataValidation type="list" allowBlank="1" showInputMessage="1" showErrorMessage="1" prompt="Seleccione de la lista desplegable la modalidad de contratación" sqref="K21">
      <formula1>$G$60035:$G$60070</formula1>
    </dataValidation>
    <dataValidation type="list" allowBlank="1" showInputMessage="1" showErrorMessage="1" prompt="Seleccione de la lista desplegable la modalidad de contratación" sqref="K22:K23">
      <formula1>$G$60033:$G$60068</formula1>
    </dataValidation>
    <dataValidation type="list" allowBlank="1" showInputMessage="1" showErrorMessage="1" prompt="Seleccione de la lista desplegable la modalidad de contratación" sqref="K16:K17">
      <formula1>$H$60044:$H$60079</formula1>
    </dataValidation>
    <dataValidation type="list" allowBlank="1" showInputMessage="1" showErrorMessage="1" prompt="Seleccione de la lista desplegable la modalidad de contratación" sqref="K8:K15 K3:K6">
      <formula1>$H$60058:$H$60093</formula1>
    </dataValidation>
    <dataValidation type="list" allowBlank="1" showInputMessage="1" showErrorMessage="1" prompt="Seleccione de la lista desplegable la modalidad de contratación" sqref="K24:K28">
      <formula1>$G$60052:$G$60087</formula1>
    </dataValidation>
  </dataValidations>
  <printOptions/>
  <pageMargins left="0.7" right="0.7" top="0.75" bottom="0.75" header="0.3" footer="0.3"/>
  <pageSetup horizontalDpi="600" verticalDpi="600" orientation="portrait" r:id="rId3"/>
  <ignoredErrors>
    <ignoredError sqref="F22:F23 E22 E26:F26 F28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0"/>
  <sheetViews>
    <sheetView showGridLines="0" zoomScale="70" zoomScaleNormal="70" zoomScalePageLayoutView="0" workbookViewId="0" topLeftCell="A1">
      <selection activeCell="F359" sqref="F359"/>
    </sheetView>
  </sheetViews>
  <sheetFormatPr defaultColWidth="11.421875" defaultRowHeight="15"/>
  <cols>
    <col min="1" max="1" width="23.140625" style="181" customWidth="1"/>
    <col min="2" max="2" width="11.421875" style="173" customWidth="1"/>
    <col min="3" max="3" width="61.00390625" style="185" customWidth="1"/>
    <col min="4" max="4" width="100.00390625" style="186" customWidth="1"/>
    <col min="5" max="5" width="29.7109375" style="182" customWidth="1"/>
    <col min="6" max="6" width="18.28125" style="173" customWidth="1"/>
    <col min="7" max="8" width="17.00390625" style="173" customWidth="1"/>
    <col min="9" max="9" width="17.00390625" style="196" customWidth="1"/>
    <col min="10" max="10" width="23.57421875" style="196" customWidth="1"/>
    <col min="11" max="11" width="17.00390625" style="196" customWidth="1"/>
    <col min="12" max="12" width="15.57421875" style="173" customWidth="1"/>
    <col min="13" max="14" width="33.8515625" style="181" customWidth="1"/>
    <col min="15" max="16384" width="11.421875" style="173" customWidth="1"/>
  </cols>
  <sheetData>
    <row r="1" spans="1:14" ht="15.75">
      <c r="A1" s="838" t="s">
        <v>767</v>
      </c>
      <c r="B1" s="838"/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173"/>
    </row>
    <row r="2" spans="1:14" s="608" customFormat="1" ht="63.75" thickBot="1">
      <c r="A2" s="39" t="s">
        <v>408</v>
      </c>
      <c r="B2" s="39" t="s">
        <v>0</v>
      </c>
      <c r="C2" s="607" t="s">
        <v>1</v>
      </c>
      <c r="D2" s="694" t="s">
        <v>2</v>
      </c>
      <c r="E2" s="694" t="s">
        <v>3</v>
      </c>
      <c r="F2" s="41" t="s">
        <v>4</v>
      </c>
      <c r="G2" s="41" t="s">
        <v>5</v>
      </c>
      <c r="H2" s="694" t="s">
        <v>16</v>
      </c>
      <c r="I2" s="197" t="s">
        <v>7</v>
      </c>
      <c r="J2" s="197" t="s">
        <v>8</v>
      </c>
      <c r="K2" s="197" t="s">
        <v>9</v>
      </c>
      <c r="L2" s="694" t="s">
        <v>10</v>
      </c>
      <c r="M2" s="42" t="s">
        <v>11</v>
      </c>
      <c r="N2" s="702" t="s">
        <v>897</v>
      </c>
    </row>
    <row r="3" spans="1:14" ht="30" customHeight="1">
      <c r="A3" s="827" t="s">
        <v>17</v>
      </c>
      <c r="B3" s="202">
        <v>1</v>
      </c>
      <c r="C3" s="203"/>
      <c r="D3" s="204" t="s">
        <v>12</v>
      </c>
      <c r="E3" s="205" t="s">
        <v>13</v>
      </c>
      <c r="F3" s="206">
        <v>40923</v>
      </c>
      <c r="G3" s="206">
        <v>41060</v>
      </c>
      <c r="H3" s="207">
        <f>(+G3-F3)/30</f>
        <v>4.566666666666666</v>
      </c>
      <c r="I3" s="208">
        <v>6517050</v>
      </c>
      <c r="J3" s="208">
        <f>+H3*I3</f>
        <v>29761195</v>
      </c>
      <c r="K3" s="209">
        <f>+J3*1.004</f>
        <v>29880239.78</v>
      </c>
      <c r="L3" s="210" t="s">
        <v>14</v>
      </c>
      <c r="M3" s="211" t="s">
        <v>15</v>
      </c>
      <c r="N3" s="211"/>
    </row>
    <row r="4" spans="1:14" ht="30" customHeight="1" thickBot="1">
      <c r="A4" s="829"/>
      <c r="B4" s="212">
        <v>2</v>
      </c>
      <c r="C4" s="213"/>
      <c r="D4" s="214" t="s">
        <v>746</v>
      </c>
      <c r="E4" s="215" t="s">
        <v>747</v>
      </c>
      <c r="F4" s="216">
        <v>40933</v>
      </c>
      <c r="G4" s="216">
        <v>41132</v>
      </c>
      <c r="H4" s="217">
        <f>(+G4-F4)/30</f>
        <v>6.633333333333334</v>
      </c>
      <c r="I4" s="218">
        <v>2266800</v>
      </c>
      <c r="J4" s="218">
        <f>+H4*I4+170010</f>
        <v>15206450.000000002</v>
      </c>
      <c r="K4" s="219">
        <f>+J4*1.004</f>
        <v>15267275.800000003</v>
      </c>
      <c r="L4" s="220" t="s">
        <v>14</v>
      </c>
      <c r="M4" s="221" t="s">
        <v>15</v>
      </c>
      <c r="N4" s="221"/>
    </row>
    <row r="5" spans="1:14" ht="15">
      <c r="A5" s="827" t="s">
        <v>207</v>
      </c>
      <c r="B5" s="202">
        <v>3</v>
      </c>
      <c r="C5" s="227" t="s">
        <v>93</v>
      </c>
      <c r="D5" s="203" t="s">
        <v>94</v>
      </c>
      <c r="E5" s="205" t="s">
        <v>95</v>
      </c>
      <c r="F5" s="228">
        <v>40954</v>
      </c>
      <c r="G5" s="228">
        <v>41060</v>
      </c>
      <c r="H5" s="229">
        <v>3.533333333333333</v>
      </c>
      <c r="I5" s="230">
        <v>1983450</v>
      </c>
      <c r="J5" s="230">
        <v>7008190</v>
      </c>
      <c r="K5" s="230">
        <v>7036222.76</v>
      </c>
      <c r="L5" s="204"/>
      <c r="M5" s="231"/>
      <c r="N5" s="231"/>
    </row>
    <row r="6" spans="1:14" ht="15">
      <c r="A6" s="828"/>
      <c r="B6" s="57">
        <v>4</v>
      </c>
      <c r="C6" s="169" t="s">
        <v>96</v>
      </c>
      <c r="D6" s="3" t="s">
        <v>97</v>
      </c>
      <c r="E6" s="45" t="s">
        <v>98</v>
      </c>
      <c r="F6" s="61">
        <v>40969</v>
      </c>
      <c r="G6" s="61">
        <v>41060</v>
      </c>
      <c r="H6" s="62">
        <v>3.033333333333333</v>
      </c>
      <c r="I6" s="73">
        <v>1700100</v>
      </c>
      <c r="J6" s="73">
        <v>5156970</v>
      </c>
      <c r="K6" s="73">
        <v>5177597.88</v>
      </c>
      <c r="L6" s="63"/>
      <c r="M6" s="64"/>
      <c r="N6" s="64"/>
    </row>
    <row r="7" spans="1:14" ht="30">
      <c r="A7" s="828"/>
      <c r="B7" s="57">
        <v>5</v>
      </c>
      <c r="C7" s="183" t="s">
        <v>99</v>
      </c>
      <c r="D7" s="3" t="s">
        <v>100</v>
      </c>
      <c r="E7" s="45" t="s">
        <v>101</v>
      </c>
      <c r="F7" s="61">
        <v>40969</v>
      </c>
      <c r="G7" s="61">
        <v>41060</v>
      </c>
      <c r="H7" s="62">
        <v>3.033333333333333</v>
      </c>
      <c r="I7" s="73">
        <v>1133400</v>
      </c>
      <c r="J7" s="73">
        <v>3437980</v>
      </c>
      <c r="K7" s="73">
        <v>3451731.92</v>
      </c>
      <c r="L7" s="63"/>
      <c r="M7" s="64"/>
      <c r="N7" s="64"/>
    </row>
    <row r="8" spans="1:14" ht="15">
      <c r="A8" s="828"/>
      <c r="B8" s="57">
        <v>6</v>
      </c>
      <c r="C8" s="183" t="s">
        <v>102</v>
      </c>
      <c r="D8" s="3" t="s">
        <v>103</v>
      </c>
      <c r="E8" s="45" t="s">
        <v>39</v>
      </c>
      <c r="F8" s="61">
        <v>40923</v>
      </c>
      <c r="G8" s="61">
        <v>41274</v>
      </c>
      <c r="H8" s="62">
        <v>11.7</v>
      </c>
      <c r="I8" s="73">
        <v>3683550</v>
      </c>
      <c r="J8" s="73">
        <v>43097535</v>
      </c>
      <c r="K8" s="73">
        <v>43269925.14</v>
      </c>
      <c r="L8" s="63"/>
      <c r="M8" s="64"/>
      <c r="N8" s="64"/>
    </row>
    <row r="9" spans="1:14" ht="15" customHeight="1">
      <c r="A9" s="828"/>
      <c r="B9" s="57">
        <v>7</v>
      </c>
      <c r="C9" s="183" t="s">
        <v>104</v>
      </c>
      <c r="D9" s="3" t="s">
        <v>105</v>
      </c>
      <c r="E9" s="45" t="s">
        <v>39</v>
      </c>
      <c r="F9" s="61">
        <v>40954</v>
      </c>
      <c r="G9" s="61">
        <v>41060</v>
      </c>
      <c r="H9" s="62">
        <v>3.533333333333333</v>
      </c>
      <c r="I9" s="73">
        <v>3683550</v>
      </c>
      <c r="J9" s="73">
        <v>13015210</v>
      </c>
      <c r="K9" s="73">
        <v>13067270.84</v>
      </c>
      <c r="L9" s="63"/>
      <c r="M9" s="64"/>
      <c r="N9" s="64"/>
    </row>
    <row r="10" spans="1:14" ht="15" customHeight="1">
      <c r="A10" s="828"/>
      <c r="B10" s="57">
        <v>8</v>
      </c>
      <c r="C10" s="183" t="s">
        <v>106</v>
      </c>
      <c r="D10" s="3" t="s">
        <v>107</v>
      </c>
      <c r="E10" s="45" t="s">
        <v>39</v>
      </c>
      <c r="F10" s="61">
        <v>40954</v>
      </c>
      <c r="G10" s="61">
        <v>41060</v>
      </c>
      <c r="H10" s="62">
        <v>3.533333333333333</v>
      </c>
      <c r="I10" s="73">
        <v>3683550</v>
      </c>
      <c r="J10" s="73">
        <v>13015210</v>
      </c>
      <c r="K10" s="73">
        <v>13067270.84</v>
      </c>
      <c r="L10" s="63"/>
      <c r="M10" s="64"/>
      <c r="N10" s="64"/>
    </row>
    <row r="11" spans="1:14" ht="15" customHeight="1">
      <c r="A11" s="828"/>
      <c r="B11" s="57">
        <v>9</v>
      </c>
      <c r="C11" s="184" t="s">
        <v>108</v>
      </c>
      <c r="D11" s="51" t="s">
        <v>109</v>
      </c>
      <c r="E11" s="78" t="s">
        <v>39</v>
      </c>
      <c r="F11" s="65">
        <v>40940</v>
      </c>
      <c r="G11" s="61">
        <v>41060</v>
      </c>
      <c r="H11" s="66">
        <v>4</v>
      </c>
      <c r="I11" s="74">
        <v>4347500</v>
      </c>
      <c r="J11" s="74">
        <v>17390000</v>
      </c>
      <c r="K11" s="74">
        <v>17459560</v>
      </c>
      <c r="L11" s="67"/>
      <c r="M11" s="68"/>
      <c r="N11" s="68"/>
    </row>
    <row r="12" spans="1:14" ht="15" customHeight="1">
      <c r="A12" s="828"/>
      <c r="B12" s="57">
        <v>10</v>
      </c>
      <c r="C12" s="184" t="s">
        <v>110</v>
      </c>
      <c r="D12" s="51" t="s">
        <v>111</v>
      </c>
      <c r="E12" s="78" t="s">
        <v>112</v>
      </c>
      <c r="F12" s="65">
        <v>40940</v>
      </c>
      <c r="G12" s="61">
        <v>41060</v>
      </c>
      <c r="H12" s="66">
        <v>4</v>
      </c>
      <c r="I12" s="74">
        <v>3347500</v>
      </c>
      <c r="J12" s="74">
        <v>13390000</v>
      </c>
      <c r="K12" s="74">
        <v>13443560</v>
      </c>
      <c r="L12" s="67"/>
      <c r="M12" s="68"/>
      <c r="N12" s="68"/>
    </row>
    <row r="13" spans="1:14" ht="15" customHeight="1">
      <c r="A13" s="828"/>
      <c r="B13" s="57">
        <v>11</v>
      </c>
      <c r="C13" s="184" t="s">
        <v>113</v>
      </c>
      <c r="D13" s="51" t="s">
        <v>114</v>
      </c>
      <c r="E13" s="78" t="s">
        <v>115</v>
      </c>
      <c r="F13" s="65">
        <v>40940</v>
      </c>
      <c r="G13" s="61">
        <v>41060</v>
      </c>
      <c r="H13" s="66">
        <v>4</v>
      </c>
      <c r="I13" s="74">
        <v>3347500</v>
      </c>
      <c r="J13" s="74">
        <v>13390000</v>
      </c>
      <c r="K13" s="74">
        <v>13443560</v>
      </c>
      <c r="L13" s="67"/>
      <c r="M13" s="68"/>
      <c r="N13" s="68"/>
    </row>
    <row r="14" spans="1:14" ht="15" customHeight="1">
      <c r="A14" s="828"/>
      <c r="B14" s="57">
        <v>12</v>
      </c>
      <c r="C14" s="184" t="s">
        <v>116</v>
      </c>
      <c r="D14" s="51" t="s">
        <v>117</v>
      </c>
      <c r="E14" s="78" t="s">
        <v>95</v>
      </c>
      <c r="F14" s="65">
        <v>40940</v>
      </c>
      <c r="G14" s="61">
        <v>41060</v>
      </c>
      <c r="H14" s="66">
        <v>4</v>
      </c>
      <c r="I14" s="74">
        <v>1802500</v>
      </c>
      <c r="J14" s="74">
        <v>7210000</v>
      </c>
      <c r="K14" s="74">
        <v>7238840</v>
      </c>
      <c r="L14" s="67"/>
      <c r="M14" s="68"/>
      <c r="N14" s="68"/>
    </row>
    <row r="15" spans="1:14" ht="15" customHeight="1">
      <c r="A15" s="828"/>
      <c r="B15" s="57">
        <v>13</v>
      </c>
      <c r="C15" s="183" t="s">
        <v>118</v>
      </c>
      <c r="D15" s="3" t="s">
        <v>119</v>
      </c>
      <c r="E15" s="45" t="s">
        <v>115</v>
      </c>
      <c r="F15" s="61">
        <v>40909</v>
      </c>
      <c r="G15" s="61">
        <v>41060</v>
      </c>
      <c r="H15" s="62">
        <v>5.033333333333333</v>
      </c>
      <c r="I15" s="74">
        <v>5667000</v>
      </c>
      <c r="J15" s="74">
        <v>28335000</v>
      </c>
      <c r="K15" s="74">
        <v>28448340</v>
      </c>
      <c r="L15" s="63"/>
      <c r="M15" s="64"/>
      <c r="N15" s="64"/>
    </row>
    <row r="16" spans="1:14" ht="15" customHeight="1">
      <c r="A16" s="828"/>
      <c r="B16" s="57">
        <v>14</v>
      </c>
      <c r="C16" s="183" t="s">
        <v>120</v>
      </c>
      <c r="D16" s="3" t="s">
        <v>121</v>
      </c>
      <c r="E16" s="45" t="s">
        <v>40</v>
      </c>
      <c r="F16" s="61">
        <v>40909</v>
      </c>
      <c r="G16" s="61">
        <v>41060</v>
      </c>
      <c r="H16" s="62">
        <v>5.033333333333333</v>
      </c>
      <c r="I16" s="74">
        <v>3116850</v>
      </c>
      <c r="J16" s="74">
        <v>15584250</v>
      </c>
      <c r="K16" s="74">
        <v>15646587</v>
      </c>
      <c r="L16" s="63"/>
      <c r="M16" s="64"/>
      <c r="N16" s="64"/>
    </row>
    <row r="17" spans="1:14" ht="15" customHeight="1">
      <c r="A17" s="828"/>
      <c r="B17" s="57">
        <v>15</v>
      </c>
      <c r="C17" s="183" t="s">
        <v>122</v>
      </c>
      <c r="D17" s="3" t="s">
        <v>123</v>
      </c>
      <c r="E17" s="45" t="s">
        <v>39</v>
      </c>
      <c r="F17" s="61">
        <v>40909</v>
      </c>
      <c r="G17" s="61">
        <v>41060</v>
      </c>
      <c r="H17" s="62">
        <v>5.033333333333333</v>
      </c>
      <c r="I17" s="74">
        <v>3683550</v>
      </c>
      <c r="J17" s="74">
        <v>18417750</v>
      </c>
      <c r="K17" s="74">
        <v>18491421</v>
      </c>
      <c r="L17" s="63"/>
      <c r="M17" s="64"/>
      <c r="N17" s="64"/>
    </row>
    <row r="18" spans="1:14" ht="15">
      <c r="A18" s="828"/>
      <c r="B18" s="57">
        <v>16</v>
      </c>
      <c r="C18" s="183" t="s">
        <v>124</v>
      </c>
      <c r="D18" s="3" t="s">
        <v>125</v>
      </c>
      <c r="E18" s="45" t="s">
        <v>95</v>
      </c>
      <c r="F18" s="61">
        <v>40909</v>
      </c>
      <c r="G18" s="61">
        <v>41060</v>
      </c>
      <c r="H18" s="62">
        <v>5.033333333333333</v>
      </c>
      <c r="I18" s="74">
        <v>1983450</v>
      </c>
      <c r="J18" s="74">
        <v>9917250</v>
      </c>
      <c r="K18" s="74">
        <v>9956919</v>
      </c>
      <c r="L18" s="63"/>
      <c r="M18" s="64"/>
      <c r="N18" s="64"/>
    </row>
    <row r="19" spans="1:14" ht="15">
      <c r="A19" s="828"/>
      <c r="B19" s="57">
        <v>17</v>
      </c>
      <c r="C19" s="183" t="s">
        <v>126</v>
      </c>
      <c r="D19" s="3" t="s">
        <v>127</v>
      </c>
      <c r="E19" s="45" t="s">
        <v>95</v>
      </c>
      <c r="F19" s="61">
        <v>40909</v>
      </c>
      <c r="G19" s="61">
        <v>41060</v>
      </c>
      <c r="H19" s="62">
        <v>5.033333333333333</v>
      </c>
      <c r="I19" s="74">
        <v>1983450</v>
      </c>
      <c r="J19" s="74">
        <v>9917250</v>
      </c>
      <c r="K19" s="74">
        <v>9956919</v>
      </c>
      <c r="L19" s="63"/>
      <c r="M19" s="64"/>
      <c r="N19" s="64"/>
    </row>
    <row r="20" spans="1:14" ht="45">
      <c r="A20" s="828"/>
      <c r="B20" s="57">
        <v>18</v>
      </c>
      <c r="C20" s="183" t="s">
        <v>128</v>
      </c>
      <c r="D20" s="3" t="s">
        <v>129</v>
      </c>
      <c r="E20" s="45" t="s">
        <v>115</v>
      </c>
      <c r="F20" s="61">
        <v>40937</v>
      </c>
      <c r="G20" s="61">
        <v>41060</v>
      </c>
      <c r="H20" s="62">
        <v>4.1</v>
      </c>
      <c r="I20" s="74">
        <v>5667000</v>
      </c>
      <c r="J20" s="74">
        <v>23234699.999999996</v>
      </c>
      <c r="K20" s="74">
        <v>23327638.799999997</v>
      </c>
      <c r="L20" s="63"/>
      <c r="M20" s="64"/>
      <c r="N20" s="64"/>
    </row>
    <row r="21" spans="1:14" ht="60">
      <c r="A21" s="828"/>
      <c r="B21" s="57">
        <v>19</v>
      </c>
      <c r="C21" s="183" t="s">
        <v>130</v>
      </c>
      <c r="D21" s="3" t="s">
        <v>131</v>
      </c>
      <c r="E21" s="45" t="s">
        <v>39</v>
      </c>
      <c r="F21" s="61">
        <v>40937</v>
      </c>
      <c r="G21" s="61">
        <v>41060</v>
      </c>
      <c r="H21" s="62">
        <v>4.1</v>
      </c>
      <c r="I21" s="74">
        <v>3683550</v>
      </c>
      <c r="J21" s="74">
        <v>15102554.999999998</v>
      </c>
      <c r="K21" s="74">
        <v>15162965.219999999</v>
      </c>
      <c r="L21" s="63"/>
      <c r="M21" s="64"/>
      <c r="N21" s="64"/>
    </row>
    <row r="22" spans="1:14" ht="60">
      <c r="A22" s="828"/>
      <c r="B22" s="57">
        <v>20</v>
      </c>
      <c r="C22" s="183" t="s">
        <v>132</v>
      </c>
      <c r="D22" s="3" t="s">
        <v>131</v>
      </c>
      <c r="E22" s="45" t="s">
        <v>39</v>
      </c>
      <c r="F22" s="61">
        <v>40937</v>
      </c>
      <c r="G22" s="61">
        <v>41060</v>
      </c>
      <c r="H22" s="62">
        <v>4.1</v>
      </c>
      <c r="I22" s="74">
        <v>3683550</v>
      </c>
      <c r="J22" s="74">
        <v>15102554.999999998</v>
      </c>
      <c r="K22" s="74">
        <v>15162965.219999999</v>
      </c>
      <c r="L22" s="63"/>
      <c r="M22" s="64"/>
      <c r="N22" s="64"/>
    </row>
    <row r="23" spans="1:14" ht="45">
      <c r="A23" s="828"/>
      <c r="B23" s="57">
        <v>21</v>
      </c>
      <c r="C23" s="183" t="s">
        <v>133</v>
      </c>
      <c r="D23" s="3" t="s">
        <v>134</v>
      </c>
      <c r="E23" s="45" t="s">
        <v>135</v>
      </c>
      <c r="F23" s="61">
        <v>40935</v>
      </c>
      <c r="G23" s="61">
        <v>41060</v>
      </c>
      <c r="H23" s="66">
        <v>4.166666666666667</v>
      </c>
      <c r="I23" s="74">
        <v>1416750</v>
      </c>
      <c r="J23" s="74">
        <v>5903125</v>
      </c>
      <c r="K23" s="74">
        <v>5926737.5</v>
      </c>
      <c r="L23" s="63"/>
      <c r="M23" s="64"/>
      <c r="N23" s="64"/>
    </row>
    <row r="24" spans="1:14" ht="45">
      <c r="A24" s="828"/>
      <c r="B24" s="57">
        <v>22</v>
      </c>
      <c r="C24" s="183" t="s">
        <v>136</v>
      </c>
      <c r="D24" s="3" t="s">
        <v>137</v>
      </c>
      <c r="E24" s="45" t="s">
        <v>138</v>
      </c>
      <c r="F24" s="61">
        <v>40924</v>
      </c>
      <c r="G24" s="61">
        <v>41060</v>
      </c>
      <c r="H24" s="66">
        <v>4.533333333333333</v>
      </c>
      <c r="I24" s="74">
        <v>4533600</v>
      </c>
      <c r="J24" s="74">
        <v>20552320</v>
      </c>
      <c r="K24" s="74">
        <v>20634529.28</v>
      </c>
      <c r="L24" s="63"/>
      <c r="M24" s="64"/>
      <c r="N24" s="64"/>
    </row>
    <row r="25" spans="1:14" ht="30">
      <c r="A25" s="828"/>
      <c r="B25" s="57">
        <v>23</v>
      </c>
      <c r="C25" s="183" t="s">
        <v>139</v>
      </c>
      <c r="D25" s="3" t="s">
        <v>140</v>
      </c>
      <c r="E25" s="45" t="s">
        <v>138</v>
      </c>
      <c r="F25" s="61">
        <v>40924</v>
      </c>
      <c r="G25" s="61">
        <v>41060</v>
      </c>
      <c r="H25" s="66">
        <v>4.533333333333333</v>
      </c>
      <c r="I25" s="74">
        <v>4533600</v>
      </c>
      <c r="J25" s="74">
        <v>20552320</v>
      </c>
      <c r="K25" s="74">
        <v>20634529.28</v>
      </c>
      <c r="L25" s="63"/>
      <c r="M25" s="64"/>
      <c r="N25" s="64"/>
    </row>
    <row r="26" spans="1:14" ht="30">
      <c r="A26" s="828"/>
      <c r="B26" s="57">
        <v>24</v>
      </c>
      <c r="C26" s="183" t="s">
        <v>141</v>
      </c>
      <c r="D26" s="3" t="s">
        <v>142</v>
      </c>
      <c r="E26" s="45" t="s">
        <v>143</v>
      </c>
      <c r="F26" s="61">
        <v>40924</v>
      </c>
      <c r="G26" s="61">
        <v>41060</v>
      </c>
      <c r="H26" s="66">
        <v>4.533333333333333</v>
      </c>
      <c r="I26" s="74">
        <v>1983450</v>
      </c>
      <c r="J26" s="74">
        <v>8991640</v>
      </c>
      <c r="K26" s="74">
        <v>9027606.56</v>
      </c>
      <c r="L26" s="63"/>
      <c r="M26" s="64"/>
      <c r="N26" s="64"/>
    </row>
    <row r="27" spans="1:14" ht="30">
      <c r="A27" s="828"/>
      <c r="B27" s="57">
        <v>25</v>
      </c>
      <c r="C27" s="183" t="s">
        <v>144</v>
      </c>
      <c r="D27" s="3" t="s">
        <v>142</v>
      </c>
      <c r="E27" s="45" t="s">
        <v>143</v>
      </c>
      <c r="F27" s="61">
        <v>40940</v>
      </c>
      <c r="G27" s="61">
        <v>41060</v>
      </c>
      <c r="H27" s="66">
        <v>4</v>
      </c>
      <c r="I27" s="74">
        <v>1983450</v>
      </c>
      <c r="J27" s="74">
        <v>7933800</v>
      </c>
      <c r="K27" s="74">
        <v>7965535.2</v>
      </c>
      <c r="L27" s="63"/>
      <c r="M27" s="64"/>
      <c r="N27" s="64"/>
    </row>
    <row r="28" spans="1:14" ht="30">
      <c r="A28" s="828"/>
      <c r="B28" s="57">
        <v>26</v>
      </c>
      <c r="C28" s="183" t="s">
        <v>145</v>
      </c>
      <c r="D28" s="3" t="s">
        <v>146</v>
      </c>
      <c r="E28" s="45" t="s">
        <v>143</v>
      </c>
      <c r="F28" s="61">
        <v>40924</v>
      </c>
      <c r="G28" s="61">
        <v>41060</v>
      </c>
      <c r="H28" s="66">
        <v>4.533333333333333</v>
      </c>
      <c r="I28" s="74">
        <v>1983450</v>
      </c>
      <c r="J28" s="74">
        <v>8991640</v>
      </c>
      <c r="K28" s="74">
        <v>9027606.56</v>
      </c>
      <c r="L28" s="63"/>
      <c r="M28" s="64"/>
      <c r="N28" s="64"/>
    </row>
    <row r="29" spans="1:14" ht="30">
      <c r="A29" s="828"/>
      <c r="B29" s="57">
        <v>27</v>
      </c>
      <c r="C29" s="183" t="s">
        <v>147</v>
      </c>
      <c r="D29" s="3" t="s">
        <v>148</v>
      </c>
      <c r="E29" s="45" t="s">
        <v>149</v>
      </c>
      <c r="F29" s="61">
        <v>40924</v>
      </c>
      <c r="G29" s="61">
        <v>41060</v>
      </c>
      <c r="H29" s="66">
        <v>4.533333333333333</v>
      </c>
      <c r="I29" s="74">
        <v>2550150</v>
      </c>
      <c r="J29" s="74">
        <v>11560680</v>
      </c>
      <c r="K29" s="74">
        <v>11606922.72</v>
      </c>
      <c r="L29" s="63"/>
      <c r="M29" s="64"/>
      <c r="N29" s="64"/>
    </row>
    <row r="30" spans="1:14" ht="30">
      <c r="A30" s="828"/>
      <c r="B30" s="57">
        <v>28</v>
      </c>
      <c r="C30" s="183" t="s">
        <v>150</v>
      </c>
      <c r="D30" s="3" t="s">
        <v>151</v>
      </c>
      <c r="E30" s="45" t="s">
        <v>149</v>
      </c>
      <c r="F30" s="61">
        <v>40969</v>
      </c>
      <c r="G30" s="61">
        <v>41060</v>
      </c>
      <c r="H30" s="66">
        <v>3.033333333333333</v>
      </c>
      <c r="I30" s="74">
        <v>2550150</v>
      </c>
      <c r="J30" s="74">
        <v>7735455</v>
      </c>
      <c r="K30" s="74">
        <v>7766396.82</v>
      </c>
      <c r="L30" s="63"/>
      <c r="M30" s="64"/>
      <c r="N30" s="64"/>
    </row>
    <row r="31" spans="1:14" ht="30">
      <c r="A31" s="828"/>
      <c r="B31" s="57">
        <v>29</v>
      </c>
      <c r="C31" s="183" t="s">
        <v>152</v>
      </c>
      <c r="D31" s="3" t="s">
        <v>153</v>
      </c>
      <c r="E31" s="45" t="s">
        <v>154</v>
      </c>
      <c r="F31" s="61">
        <v>40924</v>
      </c>
      <c r="G31" s="61">
        <v>41060</v>
      </c>
      <c r="H31" s="66">
        <v>4.533333333333333</v>
      </c>
      <c r="I31" s="74">
        <v>3116850</v>
      </c>
      <c r="J31" s="74">
        <v>14129720</v>
      </c>
      <c r="K31" s="74">
        <v>14186238.88</v>
      </c>
      <c r="L31" s="63"/>
      <c r="M31" s="64"/>
      <c r="N31" s="64"/>
    </row>
    <row r="32" spans="1:14" ht="45">
      <c r="A32" s="828"/>
      <c r="B32" s="57">
        <v>30</v>
      </c>
      <c r="C32" s="183" t="s">
        <v>155</v>
      </c>
      <c r="D32" s="3" t="s">
        <v>137</v>
      </c>
      <c r="E32" s="45" t="s">
        <v>138</v>
      </c>
      <c r="F32" s="61">
        <v>40924</v>
      </c>
      <c r="G32" s="61">
        <v>41060</v>
      </c>
      <c r="H32" s="66">
        <v>4.533333333333333</v>
      </c>
      <c r="I32" s="74">
        <v>4533600</v>
      </c>
      <c r="J32" s="74">
        <v>20552320</v>
      </c>
      <c r="K32" s="74">
        <v>20634529.28</v>
      </c>
      <c r="L32" s="63"/>
      <c r="M32" s="64"/>
      <c r="N32" s="64"/>
    </row>
    <row r="33" spans="1:14" ht="15">
      <c r="A33" s="828"/>
      <c r="B33" s="57">
        <v>31</v>
      </c>
      <c r="C33" s="183" t="s">
        <v>156</v>
      </c>
      <c r="D33" s="3" t="s">
        <v>157</v>
      </c>
      <c r="E33" s="45" t="s">
        <v>158</v>
      </c>
      <c r="F33" s="61">
        <v>40924</v>
      </c>
      <c r="G33" s="61">
        <v>41060</v>
      </c>
      <c r="H33" s="66">
        <v>4.533333333333333</v>
      </c>
      <c r="I33" s="74">
        <v>2266800</v>
      </c>
      <c r="J33" s="74">
        <v>10276160</v>
      </c>
      <c r="K33" s="74">
        <v>10317264.64</v>
      </c>
      <c r="L33" s="63"/>
      <c r="M33" s="64"/>
      <c r="N33" s="64"/>
    </row>
    <row r="34" spans="1:14" ht="30">
      <c r="A34" s="828"/>
      <c r="B34" s="57">
        <v>32</v>
      </c>
      <c r="C34" s="183" t="s">
        <v>159</v>
      </c>
      <c r="D34" s="3" t="s">
        <v>160</v>
      </c>
      <c r="E34" s="45" t="s">
        <v>138</v>
      </c>
      <c r="F34" s="61">
        <v>40924</v>
      </c>
      <c r="G34" s="61">
        <v>41060</v>
      </c>
      <c r="H34" s="66">
        <v>4.533333333333333</v>
      </c>
      <c r="I34" s="74">
        <v>4533600</v>
      </c>
      <c r="J34" s="74">
        <v>20552320</v>
      </c>
      <c r="K34" s="74">
        <v>20634529.28</v>
      </c>
      <c r="L34" s="63"/>
      <c r="M34" s="64"/>
      <c r="N34" s="64"/>
    </row>
    <row r="35" spans="1:14" ht="15">
      <c r="A35" s="828"/>
      <c r="B35" s="57">
        <v>33</v>
      </c>
      <c r="C35" s="183" t="s">
        <v>161</v>
      </c>
      <c r="D35" s="3" t="s">
        <v>157</v>
      </c>
      <c r="E35" s="45" t="s">
        <v>158</v>
      </c>
      <c r="F35" s="61">
        <v>40924</v>
      </c>
      <c r="G35" s="61">
        <v>41060</v>
      </c>
      <c r="H35" s="66">
        <v>4.533333333333333</v>
      </c>
      <c r="I35" s="74">
        <v>2266800</v>
      </c>
      <c r="J35" s="74">
        <v>10276160</v>
      </c>
      <c r="K35" s="74">
        <v>10317264.64</v>
      </c>
      <c r="L35" s="63"/>
      <c r="M35" s="64"/>
      <c r="N35" s="64"/>
    </row>
    <row r="36" spans="1:14" ht="15">
      <c r="A36" s="828"/>
      <c r="B36" s="57">
        <v>34</v>
      </c>
      <c r="C36" s="183" t="s">
        <v>162</v>
      </c>
      <c r="D36" s="3" t="s">
        <v>163</v>
      </c>
      <c r="E36" s="45" t="s">
        <v>164</v>
      </c>
      <c r="F36" s="61">
        <v>40924</v>
      </c>
      <c r="G36" s="61">
        <v>41060</v>
      </c>
      <c r="H36" s="66">
        <v>4.533333333333333</v>
      </c>
      <c r="I36" s="74">
        <v>1530090</v>
      </c>
      <c r="J36" s="74">
        <v>6936408</v>
      </c>
      <c r="K36" s="74">
        <v>6964153.632</v>
      </c>
      <c r="L36" s="63"/>
      <c r="M36" s="64"/>
      <c r="N36" s="64"/>
    </row>
    <row r="37" spans="1:14" ht="30">
      <c r="A37" s="828"/>
      <c r="B37" s="57">
        <v>35</v>
      </c>
      <c r="C37" s="183" t="s">
        <v>165</v>
      </c>
      <c r="D37" s="3" t="s">
        <v>166</v>
      </c>
      <c r="E37" s="45" t="s">
        <v>167</v>
      </c>
      <c r="F37" s="61">
        <v>40940</v>
      </c>
      <c r="G37" s="61">
        <v>41060</v>
      </c>
      <c r="H37" s="66">
        <v>4</v>
      </c>
      <c r="I37" s="74">
        <v>3683550</v>
      </c>
      <c r="J37" s="74">
        <v>14734200</v>
      </c>
      <c r="K37" s="74">
        <v>14793136.8</v>
      </c>
      <c r="L37" s="63"/>
      <c r="M37" s="64"/>
      <c r="N37" s="64"/>
    </row>
    <row r="38" spans="1:14" ht="15">
      <c r="A38" s="828"/>
      <c r="B38" s="57">
        <v>36</v>
      </c>
      <c r="C38" s="183" t="s">
        <v>168</v>
      </c>
      <c r="D38" s="3" t="s">
        <v>169</v>
      </c>
      <c r="E38" s="45" t="s">
        <v>167</v>
      </c>
      <c r="F38" s="61">
        <v>40969</v>
      </c>
      <c r="G38" s="61">
        <v>41060</v>
      </c>
      <c r="H38" s="66">
        <v>3.033333333333333</v>
      </c>
      <c r="I38" s="74">
        <v>3683550</v>
      </c>
      <c r="J38" s="74">
        <v>11173435</v>
      </c>
      <c r="K38" s="74">
        <v>11218128.74</v>
      </c>
      <c r="L38" s="63"/>
      <c r="M38" s="64"/>
      <c r="N38" s="64"/>
    </row>
    <row r="39" spans="1:14" ht="30">
      <c r="A39" s="828"/>
      <c r="B39" s="57">
        <v>37</v>
      </c>
      <c r="C39" s="183" t="s">
        <v>170</v>
      </c>
      <c r="D39" s="3" t="s">
        <v>171</v>
      </c>
      <c r="E39" s="45" t="s">
        <v>143</v>
      </c>
      <c r="F39" s="61">
        <v>40924</v>
      </c>
      <c r="G39" s="61">
        <v>41060</v>
      </c>
      <c r="H39" s="66">
        <v>4.533333333333333</v>
      </c>
      <c r="I39" s="74">
        <v>1983450</v>
      </c>
      <c r="J39" s="74">
        <v>8991640</v>
      </c>
      <c r="K39" s="74">
        <v>9027606.56</v>
      </c>
      <c r="L39" s="63"/>
      <c r="M39" s="64"/>
      <c r="N39" s="64"/>
    </row>
    <row r="40" spans="1:14" ht="30">
      <c r="A40" s="828"/>
      <c r="B40" s="57">
        <v>38</v>
      </c>
      <c r="C40" s="183" t="s">
        <v>172</v>
      </c>
      <c r="D40" s="3" t="s">
        <v>173</v>
      </c>
      <c r="E40" s="45" t="s">
        <v>174</v>
      </c>
      <c r="F40" s="61">
        <v>40940</v>
      </c>
      <c r="G40" s="61">
        <v>41060</v>
      </c>
      <c r="H40" s="66">
        <v>4</v>
      </c>
      <c r="I40" s="74">
        <v>2550150</v>
      </c>
      <c r="J40" s="74">
        <v>10200600</v>
      </c>
      <c r="K40" s="74">
        <v>10241402.4</v>
      </c>
      <c r="L40" s="63"/>
      <c r="M40" s="64"/>
      <c r="N40" s="64"/>
    </row>
    <row r="41" spans="1:14" ht="30">
      <c r="A41" s="828"/>
      <c r="B41" s="57">
        <v>39</v>
      </c>
      <c r="C41" s="183" t="s">
        <v>175</v>
      </c>
      <c r="D41" s="3" t="s">
        <v>176</v>
      </c>
      <c r="E41" s="45" t="s">
        <v>138</v>
      </c>
      <c r="F41" s="61">
        <v>40940</v>
      </c>
      <c r="G41" s="61">
        <v>41060</v>
      </c>
      <c r="H41" s="66">
        <v>4</v>
      </c>
      <c r="I41" s="74">
        <v>4533600</v>
      </c>
      <c r="J41" s="74">
        <v>18134400</v>
      </c>
      <c r="K41" s="74">
        <v>18206937.6</v>
      </c>
      <c r="L41" s="63"/>
      <c r="M41" s="64"/>
      <c r="N41" s="64"/>
    </row>
    <row r="42" spans="1:14" ht="15">
      <c r="A42" s="828"/>
      <c r="B42" s="57">
        <v>40</v>
      </c>
      <c r="C42" s="183" t="s">
        <v>177</v>
      </c>
      <c r="D42" s="3" t="s">
        <v>169</v>
      </c>
      <c r="E42" s="45" t="s">
        <v>154</v>
      </c>
      <c r="F42" s="61">
        <v>40924</v>
      </c>
      <c r="G42" s="61">
        <v>41060</v>
      </c>
      <c r="H42" s="66">
        <v>4.533333333333333</v>
      </c>
      <c r="I42" s="74">
        <v>3116850</v>
      </c>
      <c r="J42" s="74">
        <v>14129720</v>
      </c>
      <c r="K42" s="74">
        <v>14186238.88</v>
      </c>
      <c r="L42" s="63"/>
      <c r="M42" s="64"/>
      <c r="N42" s="64"/>
    </row>
    <row r="43" spans="1:14" ht="15">
      <c r="A43" s="828"/>
      <c r="B43" s="57">
        <v>41</v>
      </c>
      <c r="C43" s="183" t="s">
        <v>178</v>
      </c>
      <c r="D43" s="3" t="s">
        <v>179</v>
      </c>
      <c r="E43" s="45" t="s">
        <v>154</v>
      </c>
      <c r="F43" s="61">
        <v>40969</v>
      </c>
      <c r="G43" s="61">
        <v>41060</v>
      </c>
      <c r="H43" s="66">
        <v>3.033333333333333</v>
      </c>
      <c r="I43" s="74">
        <v>3116850</v>
      </c>
      <c r="J43" s="74">
        <v>9454445</v>
      </c>
      <c r="K43" s="74">
        <v>9492262.78</v>
      </c>
      <c r="L43" s="63"/>
      <c r="M43" s="64"/>
      <c r="N43" s="64"/>
    </row>
    <row r="44" spans="1:14" ht="45">
      <c r="A44" s="828"/>
      <c r="B44" s="57">
        <v>42</v>
      </c>
      <c r="C44" s="183" t="s">
        <v>180</v>
      </c>
      <c r="D44" s="3" t="s">
        <v>181</v>
      </c>
      <c r="E44" s="45" t="s">
        <v>138</v>
      </c>
      <c r="F44" s="61">
        <v>40924</v>
      </c>
      <c r="G44" s="61">
        <v>41060</v>
      </c>
      <c r="H44" s="66">
        <v>4.533333333333333</v>
      </c>
      <c r="I44" s="74">
        <v>4533600</v>
      </c>
      <c r="J44" s="74">
        <v>20552320</v>
      </c>
      <c r="K44" s="74">
        <v>20634529.28</v>
      </c>
      <c r="L44" s="63"/>
      <c r="M44" s="64"/>
      <c r="N44" s="64"/>
    </row>
    <row r="45" spans="1:14" ht="15">
      <c r="A45" s="828"/>
      <c r="B45" s="57">
        <v>43</v>
      </c>
      <c r="C45" s="183" t="s">
        <v>182</v>
      </c>
      <c r="D45" s="3" t="s">
        <v>183</v>
      </c>
      <c r="E45" s="45" t="s">
        <v>154</v>
      </c>
      <c r="F45" s="61">
        <v>40924</v>
      </c>
      <c r="G45" s="61">
        <v>41060</v>
      </c>
      <c r="H45" s="66">
        <v>4.533333333333333</v>
      </c>
      <c r="I45" s="74">
        <v>3116850</v>
      </c>
      <c r="J45" s="74">
        <v>14129720</v>
      </c>
      <c r="K45" s="74">
        <v>14186238.88</v>
      </c>
      <c r="L45" s="63"/>
      <c r="M45" s="64"/>
      <c r="N45" s="64"/>
    </row>
    <row r="46" spans="1:14" ht="30">
      <c r="A46" s="828"/>
      <c r="B46" s="57">
        <v>44</v>
      </c>
      <c r="C46" s="183" t="s">
        <v>184</v>
      </c>
      <c r="D46" s="3" t="s">
        <v>142</v>
      </c>
      <c r="E46" s="45" t="s">
        <v>185</v>
      </c>
      <c r="F46" s="61">
        <v>40924</v>
      </c>
      <c r="G46" s="61">
        <v>41060</v>
      </c>
      <c r="H46" s="66">
        <v>4.533333333333333</v>
      </c>
      <c r="I46" s="74">
        <v>1983450</v>
      </c>
      <c r="J46" s="74">
        <v>8991640</v>
      </c>
      <c r="K46" s="74">
        <v>9027606.56</v>
      </c>
      <c r="L46" s="63"/>
      <c r="M46" s="64"/>
      <c r="N46" s="64"/>
    </row>
    <row r="47" spans="1:14" ht="15">
      <c r="A47" s="828"/>
      <c r="B47" s="57">
        <v>45</v>
      </c>
      <c r="C47" s="183" t="s">
        <v>186</v>
      </c>
      <c r="D47" s="3" t="s">
        <v>187</v>
      </c>
      <c r="E47" s="45" t="s">
        <v>112</v>
      </c>
      <c r="F47" s="61">
        <v>40940</v>
      </c>
      <c r="G47" s="61">
        <v>41060</v>
      </c>
      <c r="H47" s="66">
        <v>4</v>
      </c>
      <c r="I47" s="74">
        <v>4533600</v>
      </c>
      <c r="J47" s="74">
        <v>18134400</v>
      </c>
      <c r="K47" s="74">
        <v>18206937.6</v>
      </c>
      <c r="L47" s="63"/>
      <c r="M47" s="64"/>
      <c r="N47" s="64"/>
    </row>
    <row r="48" spans="1:14" ht="15">
      <c r="A48" s="828"/>
      <c r="B48" s="57">
        <v>46</v>
      </c>
      <c r="C48" s="183" t="s">
        <v>188</v>
      </c>
      <c r="D48" s="3" t="s">
        <v>187</v>
      </c>
      <c r="E48" s="45" t="s">
        <v>112</v>
      </c>
      <c r="F48" s="61">
        <v>40938</v>
      </c>
      <c r="G48" s="61">
        <v>41060</v>
      </c>
      <c r="H48" s="66">
        <v>4.066666666666666</v>
      </c>
      <c r="I48" s="74">
        <v>4533600</v>
      </c>
      <c r="J48" s="74">
        <v>18436640</v>
      </c>
      <c r="K48" s="74">
        <v>18510386.56</v>
      </c>
      <c r="L48" s="63"/>
      <c r="M48" s="64"/>
      <c r="N48" s="64"/>
    </row>
    <row r="49" spans="1:14" ht="15">
      <c r="A49" s="828"/>
      <c r="B49" s="57">
        <v>47</v>
      </c>
      <c r="C49" s="183" t="s">
        <v>189</v>
      </c>
      <c r="D49" s="3" t="s">
        <v>187</v>
      </c>
      <c r="E49" s="45" t="s">
        <v>112</v>
      </c>
      <c r="F49" s="61">
        <v>40940</v>
      </c>
      <c r="G49" s="61">
        <v>41060</v>
      </c>
      <c r="H49" s="66">
        <v>4</v>
      </c>
      <c r="I49" s="74">
        <v>4533600</v>
      </c>
      <c r="J49" s="74">
        <v>18134400</v>
      </c>
      <c r="K49" s="74">
        <v>18206937.6</v>
      </c>
      <c r="L49" s="63"/>
      <c r="M49" s="64"/>
      <c r="N49" s="64"/>
    </row>
    <row r="50" spans="1:14" ht="15">
      <c r="A50" s="828"/>
      <c r="B50" s="57">
        <v>48</v>
      </c>
      <c r="C50" s="183" t="s">
        <v>190</v>
      </c>
      <c r="D50" s="3" t="s">
        <v>191</v>
      </c>
      <c r="E50" s="45" t="s">
        <v>112</v>
      </c>
      <c r="F50" s="61">
        <v>40938</v>
      </c>
      <c r="G50" s="61">
        <v>41060</v>
      </c>
      <c r="H50" s="66">
        <v>4.066666666666666</v>
      </c>
      <c r="I50" s="74">
        <v>4533600</v>
      </c>
      <c r="J50" s="74">
        <v>18436640</v>
      </c>
      <c r="K50" s="74">
        <v>18510386.56</v>
      </c>
      <c r="L50" s="63"/>
      <c r="M50" s="64"/>
      <c r="N50" s="64"/>
    </row>
    <row r="51" spans="1:14" ht="15">
      <c r="A51" s="828"/>
      <c r="B51" s="57">
        <v>49</v>
      </c>
      <c r="C51" s="183" t="s">
        <v>192</v>
      </c>
      <c r="D51" s="3" t="s">
        <v>193</v>
      </c>
      <c r="E51" s="45" t="s">
        <v>39</v>
      </c>
      <c r="F51" s="4">
        <v>40938</v>
      </c>
      <c r="G51" s="4">
        <v>41060</v>
      </c>
      <c r="H51" s="5">
        <v>4.066666666666666</v>
      </c>
      <c r="I51" s="75">
        <v>3683550</v>
      </c>
      <c r="J51" s="75">
        <v>14979770</v>
      </c>
      <c r="K51" s="75">
        <v>15039689.08</v>
      </c>
      <c r="L51" s="69"/>
      <c r="M51" s="64"/>
      <c r="N51" s="64"/>
    </row>
    <row r="52" spans="1:14" ht="15">
      <c r="A52" s="828"/>
      <c r="B52" s="57">
        <v>50</v>
      </c>
      <c r="C52" s="183" t="s">
        <v>194</v>
      </c>
      <c r="D52" s="3" t="s">
        <v>195</v>
      </c>
      <c r="E52" s="45" t="s">
        <v>39</v>
      </c>
      <c r="F52" s="4">
        <v>40938</v>
      </c>
      <c r="G52" s="4">
        <v>41060</v>
      </c>
      <c r="H52" s="5">
        <v>4.066666666666666</v>
      </c>
      <c r="I52" s="75">
        <v>3683550</v>
      </c>
      <c r="J52" s="75">
        <v>14979770</v>
      </c>
      <c r="K52" s="75">
        <v>15039689.08</v>
      </c>
      <c r="L52" s="69"/>
      <c r="M52" s="64"/>
      <c r="N52" s="64"/>
    </row>
    <row r="53" spans="1:14" ht="15">
      <c r="A53" s="828"/>
      <c r="B53" s="57">
        <v>51</v>
      </c>
      <c r="C53" s="183" t="s">
        <v>196</v>
      </c>
      <c r="D53" s="3" t="s">
        <v>197</v>
      </c>
      <c r="E53" s="45" t="s">
        <v>95</v>
      </c>
      <c r="F53" s="4">
        <v>40937</v>
      </c>
      <c r="G53" s="4">
        <v>41060</v>
      </c>
      <c r="H53" s="5">
        <v>4.1</v>
      </c>
      <c r="I53" s="75">
        <v>1983450</v>
      </c>
      <c r="J53" s="75">
        <v>8132144.999999999</v>
      </c>
      <c r="K53" s="75">
        <v>8164673.579999999</v>
      </c>
      <c r="L53" s="69"/>
      <c r="M53" s="64"/>
      <c r="N53" s="64"/>
    </row>
    <row r="54" spans="1:14" ht="15">
      <c r="A54" s="828"/>
      <c r="B54" s="57">
        <v>52</v>
      </c>
      <c r="C54" s="183" t="s">
        <v>198</v>
      </c>
      <c r="D54" s="3" t="s">
        <v>197</v>
      </c>
      <c r="E54" s="45" t="s">
        <v>95</v>
      </c>
      <c r="F54" s="4">
        <v>40940</v>
      </c>
      <c r="G54" s="4">
        <v>41060</v>
      </c>
      <c r="H54" s="5">
        <v>4</v>
      </c>
      <c r="I54" s="76">
        <v>1983450</v>
      </c>
      <c r="J54" s="76">
        <v>7933800</v>
      </c>
      <c r="K54" s="76">
        <v>7965535.2</v>
      </c>
      <c r="L54" s="69"/>
      <c r="M54" s="64"/>
      <c r="N54" s="64"/>
    </row>
    <row r="55" spans="1:14" ht="15">
      <c r="A55" s="828"/>
      <c r="B55" s="57">
        <v>53</v>
      </c>
      <c r="C55" s="169" t="s">
        <v>199</v>
      </c>
      <c r="D55" s="3" t="s">
        <v>200</v>
      </c>
      <c r="E55" s="45" t="s">
        <v>40</v>
      </c>
      <c r="F55" s="4">
        <v>40938</v>
      </c>
      <c r="G55" s="4">
        <v>41060</v>
      </c>
      <c r="H55" s="5">
        <v>4.066666666666666</v>
      </c>
      <c r="I55" s="76">
        <v>3116850</v>
      </c>
      <c r="J55" s="76">
        <v>12675190</v>
      </c>
      <c r="K55" s="76">
        <v>12725890.76</v>
      </c>
      <c r="L55" s="69"/>
      <c r="M55" s="64"/>
      <c r="N55" s="64"/>
    </row>
    <row r="56" spans="1:14" ht="15">
      <c r="A56" s="828"/>
      <c r="B56" s="57">
        <v>54</v>
      </c>
      <c r="C56" s="169" t="s">
        <v>201</v>
      </c>
      <c r="D56" s="3" t="s">
        <v>191</v>
      </c>
      <c r="E56" s="45" t="s">
        <v>40</v>
      </c>
      <c r="F56" s="4">
        <v>40918</v>
      </c>
      <c r="G56" s="4">
        <v>41060</v>
      </c>
      <c r="H56" s="5">
        <v>4.733333333333333</v>
      </c>
      <c r="I56" s="76">
        <v>3116850</v>
      </c>
      <c r="J56" s="76">
        <v>14753090</v>
      </c>
      <c r="K56" s="76">
        <v>14812102.36</v>
      </c>
      <c r="L56" s="69"/>
      <c r="M56" s="64"/>
      <c r="N56" s="64"/>
    </row>
    <row r="57" spans="1:14" ht="30">
      <c r="A57" s="828"/>
      <c r="B57" s="57">
        <v>55</v>
      </c>
      <c r="C57" s="169" t="s">
        <v>201</v>
      </c>
      <c r="D57" s="3" t="s">
        <v>202</v>
      </c>
      <c r="E57" s="45" t="s">
        <v>101</v>
      </c>
      <c r="F57" s="4">
        <v>40918</v>
      </c>
      <c r="G57" s="4">
        <v>41060</v>
      </c>
      <c r="H57" s="5">
        <v>4.733333333333333</v>
      </c>
      <c r="I57" s="76">
        <v>1133400</v>
      </c>
      <c r="J57" s="76">
        <v>5364760</v>
      </c>
      <c r="K57" s="76">
        <v>5386219.04</v>
      </c>
      <c r="L57" s="69"/>
      <c r="M57" s="64"/>
      <c r="N57" s="64"/>
    </row>
    <row r="58" spans="1:14" ht="15.75" customHeight="1">
      <c r="A58" s="828"/>
      <c r="B58" s="57">
        <v>56</v>
      </c>
      <c r="C58" s="3" t="s">
        <v>203</v>
      </c>
      <c r="D58" s="3" t="s">
        <v>204</v>
      </c>
      <c r="E58" s="45" t="s">
        <v>13</v>
      </c>
      <c r="F58" s="4">
        <v>40923</v>
      </c>
      <c r="G58" s="4">
        <v>41060</v>
      </c>
      <c r="H58" s="5">
        <v>4.566666666666666</v>
      </c>
      <c r="I58" s="77">
        <v>6517050</v>
      </c>
      <c r="J58" s="77">
        <v>76032250</v>
      </c>
      <c r="K58" s="77">
        <v>76336379</v>
      </c>
      <c r="L58" s="49"/>
      <c r="M58" s="232"/>
      <c r="N58" s="232"/>
    </row>
    <row r="59" spans="1:14" ht="15" customHeight="1" thickBot="1">
      <c r="A59" s="829"/>
      <c r="B59" s="212">
        <v>57</v>
      </c>
      <c r="C59" s="213" t="s">
        <v>205</v>
      </c>
      <c r="D59" s="213" t="s">
        <v>206</v>
      </c>
      <c r="E59" s="215" t="s">
        <v>40</v>
      </c>
      <c r="F59" s="216">
        <v>40923</v>
      </c>
      <c r="G59" s="216">
        <v>41060</v>
      </c>
      <c r="H59" s="217">
        <v>4.566666666666666</v>
      </c>
      <c r="I59" s="233">
        <v>3116850</v>
      </c>
      <c r="J59" s="233">
        <v>36363250</v>
      </c>
      <c r="K59" s="233">
        <v>36508703</v>
      </c>
      <c r="L59" s="234"/>
      <c r="M59" s="235"/>
      <c r="N59" s="235"/>
    </row>
    <row r="60" spans="1:14" ht="15.75" customHeight="1">
      <c r="A60" s="827" t="s">
        <v>443</v>
      </c>
      <c r="B60" s="202">
        <v>58</v>
      </c>
      <c r="C60" s="203" t="s">
        <v>418</v>
      </c>
      <c r="D60" s="203" t="s">
        <v>419</v>
      </c>
      <c r="E60" s="205" t="s">
        <v>112</v>
      </c>
      <c r="F60" s="206">
        <v>40924</v>
      </c>
      <c r="G60" s="206">
        <v>41060</v>
      </c>
      <c r="H60" s="207">
        <v>4.533333333333333</v>
      </c>
      <c r="I60" s="208">
        <v>4533600</v>
      </c>
      <c r="J60" s="208">
        <v>20552320</v>
      </c>
      <c r="K60" s="209">
        <v>20634529.28</v>
      </c>
      <c r="L60" s="236"/>
      <c r="M60" s="211"/>
      <c r="N60" s="211"/>
    </row>
    <row r="61" spans="1:14" ht="15.75" customHeight="1">
      <c r="A61" s="828"/>
      <c r="B61" s="57">
        <v>59</v>
      </c>
      <c r="C61" s="3" t="s">
        <v>420</v>
      </c>
      <c r="D61" s="3" t="s">
        <v>419</v>
      </c>
      <c r="E61" s="45" t="s">
        <v>112</v>
      </c>
      <c r="F61" s="4">
        <v>40924</v>
      </c>
      <c r="G61" s="4">
        <v>41060</v>
      </c>
      <c r="H61" s="5">
        <v>4.533333333333333</v>
      </c>
      <c r="I61" s="190">
        <v>4533600</v>
      </c>
      <c r="J61" s="190">
        <v>20552320</v>
      </c>
      <c r="K61" s="72">
        <v>20634529.28</v>
      </c>
      <c r="L61" s="69"/>
      <c r="M61" s="168"/>
      <c r="N61" s="168"/>
    </row>
    <row r="62" spans="1:14" ht="15.75" customHeight="1">
      <c r="A62" s="828"/>
      <c r="B62" s="57">
        <v>60</v>
      </c>
      <c r="C62" s="3" t="s">
        <v>421</v>
      </c>
      <c r="D62" s="3" t="s">
        <v>422</v>
      </c>
      <c r="E62" s="45" t="s">
        <v>95</v>
      </c>
      <c r="F62" s="4">
        <v>40949</v>
      </c>
      <c r="G62" s="4">
        <v>41060</v>
      </c>
      <c r="H62" s="5">
        <v>3.7</v>
      </c>
      <c r="I62" s="190">
        <v>1983450</v>
      </c>
      <c r="J62" s="190">
        <v>7338765</v>
      </c>
      <c r="K62" s="72">
        <v>7368120.06</v>
      </c>
      <c r="L62" s="69"/>
      <c r="M62" s="168"/>
      <c r="N62" s="168"/>
    </row>
    <row r="63" spans="1:14" ht="15.75" customHeight="1">
      <c r="A63" s="828"/>
      <c r="B63" s="57">
        <v>61</v>
      </c>
      <c r="C63" s="162" t="s">
        <v>423</v>
      </c>
      <c r="D63" s="3" t="s">
        <v>424</v>
      </c>
      <c r="E63" s="45" t="s">
        <v>40</v>
      </c>
      <c r="F63" s="4">
        <v>40924</v>
      </c>
      <c r="G63" s="4">
        <v>41060</v>
      </c>
      <c r="H63" s="5">
        <v>4.533333333333333</v>
      </c>
      <c r="I63" s="190">
        <v>3116850</v>
      </c>
      <c r="J63" s="190">
        <v>14129720</v>
      </c>
      <c r="K63" s="72">
        <v>14186238.88</v>
      </c>
      <c r="L63" s="69"/>
      <c r="M63" s="168"/>
      <c r="N63" s="168"/>
    </row>
    <row r="64" spans="1:14" ht="15.75" customHeight="1">
      <c r="A64" s="828"/>
      <c r="B64" s="57">
        <v>62</v>
      </c>
      <c r="C64" s="162" t="s">
        <v>425</v>
      </c>
      <c r="D64" s="3" t="s">
        <v>426</v>
      </c>
      <c r="E64" s="45" t="s">
        <v>40</v>
      </c>
      <c r="F64" s="4">
        <v>40924</v>
      </c>
      <c r="G64" s="4">
        <v>41060</v>
      </c>
      <c r="H64" s="5">
        <v>4.533333333333333</v>
      </c>
      <c r="I64" s="190">
        <v>3116850</v>
      </c>
      <c r="J64" s="190">
        <v>14129720</v>
      </c>
      <c r="K64" s="72">
        <v>14186238.88</v>
      </c>
      <c r="L64" s="69"/>
      <c r="M64" s="168"/>
      <c r="N64" s="168"/>
    </row>
    <row r="65" spans="1:14" ht="15.75" customHeight="1">
      <c r="A65" s="828"/>
      <c r="B65" s="57">
        <v>63</v>
      </c>
      <c r="C65" s="162" t="s">
        <v>427</v>
      </c>
      <c r="D65" s="3" t="s">
        <v>428</v>
      </c>
      <c r="E65" s="45" t="s">
        <v>95</v>
      </c>
      <c r="F65" s="4">
        <v>40924</v>
      </c>
      <c r="G65" s="4">
        <v>41060</v>
      </c>
      <c r="H65" s="5">
        <v>4.533333333333333</v>
      </c>
      <c r="I65" s="190">
        <v>1983450</v>
      </c>
      <c r="J65" s="190">
        <v>8991640</v>
      </c>
      <c r="K65" s="72">
        <v>9027606.56</v>
      </c>
      <c r="L65" s="69"/>
      <c r="M65" s="168"/>
      <c r="N65" s="168"/>
    </row>
    <row r="66" spans="1:14" ht="15.75" customHeight="1">
      <c r="A66" s="828"/>
      <c r="B66" s="57">
        <v>64</v>
      </c>
      <c r="C66" s="162" t="s">
        <v>429</v>
      </c>
      <c r="D66" s="3" t="s">
        <v>426</v>
      </c>
      <c r="E66" s="45" t="s">
        <v>40</v>
      </c>
      <c r="F66" s="4">
        <v>40924</v>
      </c>
      <c r="G66" s="4">
        <v>41060</v>
      </c>
      <c r="H66" s="5">
        <v>4.533333333333333</v>
      </c>
      <c r="I66" s="190">
        <v>3116850</v>
      </c>
      <c r="J66" s="190">
        <v>14129720</v>
      </c>
      <c r="K66" s="72">
        <v>14186238.88</v>
      </c>
      <c r="L66" s="69"/>
      <c r="M66" s="168"/>
      <c r="N66" s="168"/>
    </row>
    <row r="67" spans="1:14" ht="15.75" customHeight="1">
      <c r="A67" s="828"/>
      <c r="B67" s="57">
        <v>65</v>
      </c>
      <c r="C67" s="162" t="s">
        <v>430</v>
      </c>
      <c r="D67" s="3" t="s">
        <v>424</v>
      </c>
      <c r="E67" s="45" t="s">
        <v>40</v>
      </c>
      <c r="F67" s="4">
        <v>40924</v>
      </c>
      <c r="G67" s="4">
        <v>41060</v>
      </c>
      <c r="H67" s="5">
        <v>4.533333333333333</v>
      </c>
      <c r="I67" s="190">
        <v>3116850</v>
      </c>
      <c r="J67" s="190">
        <v>14129720</v>
      </c>
      <c r="K67" s="72">
        <v>14186238.88</v>
      </c>
      <c r="L67" s="69"/>
      <c r="M67" s="168"/>
      <c r="N67" s="168"/>
    </row>
    <row r="68" spans="1:14" ht="15.75" customHeight="1">
      <c r="A68" s="828"/>
      <c r="B68" s="57">
        <v>66</v>
      </c>
      <c r="C68" s="162" t="s">
        <v>431</v>
      </c>
      <c r="D68" s="3" t="s">
        <v>432</v>
      </c>
      <c r="E68" s="45" t="s">
        <v>40</v>
      </c>
      <c r="F68" s="4">
        <v>40924</v>
      </c>
      <c r="G68" s="4">
        <v>41060</v>
      </c>
      <c r="H68" s="5">
        <v>4.533333333333333</v>
      </c>
      <c r="I68" s="190">
        <v>3116850</v>
      </c>
      <c r="J68" s="190">
        <v>14129720</v>
      </c>
      <c r="K68" s="72">
        <v>14186238.88</v>
      </c>
      <c r="L68" s="69"/>
      <c r="M68" s="168"/>
      <c r="N68" s="168"/>
    </row>
    <row r="69" spans="1:14" ht="15.75" customHeight="1">
      <c r="A69" s="828"/>
      <c r="B69" s="57">
        <v>67</v>
      </c>
      <c r="C69" s="3" t="s">
        <v>433</v>
      </c>
      <c r="D69" s="3" t="s">
        <v>432</v>
      </c>
      <c r="E69" s="45" t="s">
        <v>40</v>
      </c>
      <c r="F69" s="4">
        <v>40949</v>
      </c>
      <c r="G69" s="4">
        <v>41060</v>
      </c>
      <c r="H69" s="5">
        <v>3.7</v>
      </c>
      <c r="I69" s="190">
        <v>3116850</v>
      </c>
      <c r="J69" s="190">
        <v>11532345</v>
      </c>
      <c r="K69" s="72">
        <v>11578474.38</v>
      </c>
      <c r="L69" s="69"/>
      <c r="M69" s="168"/>
      <c r="N69" s="168"/>
    </row>
    <row r="70" spans="1:14" ht="45">
      <c r="A70" s="828"/>
      <c r="B70" s="57">
        <v>68</v>
      </c>
      <c r="C70" s="3" t="s">
        <v>434</v>
      </c>
      <c r="D70" s="3" t="s">
        <v>435</v>
      </c>
      <c r="E70" s="45" t="s">
        <v>135</v>
      </c>
      <c r="F70" s="4">
        <v>40924</v>
      </c>
      <c r="G70" s="4">
        <v>41060</v>
      </c>
      <c r="H70" s="5">
        <v>4.533333333333333</v>
      </c>
      <c r="I70" s="190">
        <v>1416750</v>
      </c>
      <c r="J70" s="190">
        <v>6422600</v>
      </c>
      <c r="K70" s="72">
        <v>6448290.4</v>
      </c>
      <c r="L70" s="69"/>
      <c r="M70" s="168"/>
      <c r="N70" s="168"/>
    </row>
    <row r="71" spans="1:14" ht="45">
      <c r="A71" s="828"/>
      <c r="B71" s="57">
        <v>69</v>
      </c>
      <c r="C71" s="3" t="s">
        <v>436</v>
      </c>
      <c r="D71" s="3" t="s">
        <v>437</v>
      </c>
      <c r="E71" s="45" t="s">
        <v>135</v>
      </c>
      <c r="F71" s="4">
        <v>40924</v>
      </c>
      <c r="G71" s="4">
        <v>41060</v>
      </c>
      <c r="H71" s="5">
        <v>4.533333333333333</v>
      </c>
      <c r="I71" s="190">
        <v>1416750</v>
      </c>
      <c r="J71" s="190">
        <v>6422600</v>
      </c>
      <c r="K71" s="72">
        <v>6448290.4</v>
      </c>
      <c r="L71" s="69"/>
      <c r="M71" s="168"/>
      <c r="N71" s="168"/>
    </row>
    <row r="72" spans="1:14" ht="15.75" customHeight="1">
      <c r="A72" s="828"/>
      <c r="B72" s="57">
        <v>70</v>
      </c>
      <c r="C72" s="3" t="s">
        <v>438</v>
      </c>
      <c r="D72" s="3" t="s">
        <v>439</v>
      </c>
      <c r="E72" s="45" t="s">
        <v>40</v>
      </c>
      <c r="F72" s="4">
        <v>40924</v>
      </c>
      <c r="G72" s="4">
        <v>41060</v>
      </c>
      <c r="H72" s="5">
        <v>4.533333333333333</v>
      </c>
      <c r="I72" s="190">
        <v>3116850</v>
      </c>
      <c r="J72" s="190">
        <v>14129720</v>
      </c>
      <c r="K72" s="72">
        <v>14186238.88</v>
      </c>
      <c r="L72" s="69"/>
      <c r="M72" s="168"/>
      <c r="N72" s="168"/>
    </row>
    <row r="73" spans="1:14" ht="45">
      <c r="A73" s="828"/>
      <c r="B73" s="57">
        <v>71</v>
      </c>
      <c r="C73" s="3" t="s">
        <v>440</v>
      </c>
      <c r="D73" s="3" t="s">
        <v>435</v>
      </c>
      <c r="E73" s="45" t="s">
        <v>135</v>
      </c>
      <c r="F73" s="4">
        <v>40924</v>
      </c>
      <c r="G73" s="4">
        <v>41060</v>
      </c>
      <c r="H73" s="5">
        <v>4.533333333333333</v>
      </c>
      <c r="I73" s="190">
        <v>1416750</v>
      </c>
      <c r="J73" s="190">
        <v>6422600</v>
      </c>
      <c r="K73" s="72">
        <v>6448290.4</v>
      </c>
      <c r="L73" s="69"/>
      <c r="M73" s="168"/>
      <c r="N73" s="168"/>
    </row>
    <row r="74" spans="1:14" ht="30" customHeight="1" thickBot="1">
      <c r="A74" s="829"/>
      <c r="B74" s="57">
        <v>72</v>
      </c>
      <c r="C74" s="213" t="s">
        <v>441</v>
      </c>
      <c r="D74" s="213" t="s">
        <v>442</v>
      </c>
      <c r="E74" s="215" t="s">
        <v>40</v>
      </c>
      <c r="F74" s="216">
        <v>40959</v>
      </c>
      <c r="G74" s="216">
        <v>41060</v>
      </c>
      <c r="H74" s="217">
        <v>3.3666666666666667</v>
      </c>
      <c r="I74" s="218">
        <v>3116850</v>
      </c>
      <c r="J74" s="218">
        <v>10493395</v>
      </c>
      <c r="K74" s="219">
        <v>10535368.58</v>
      </c>
      <c r="L74" s="237"/>
      <c r="M74" s="221"/>
      <c r="N74" s="221"/>
    </row>
    <row r="75" spans="1:14" ht="46.5" customHeight="1">
      <c r="A75" s="827" t="s">
        <v>447</v>
      </c>
      <c r="B75" s="57">
        <v>73</v>
      </c>
      <c r="C75" s="203" t="s">
        <v>441</v>
      </c>
      <c r="D75" s="203" t="s">
        <v>448</v>
      </c>
      <c r="E75" s="205" t="s">
        <v>112</v>
      </c>
      <c r="F75" s="206">
        <v>40909</v>
      </c>
      <c r="G75" s="206">
        <v>41059</v>
      </c>
      <c r="H75" s="207">
        <v>5</v>
      </c>
      <c r="I75" s="208">
        <v>4533600</v>
      </c>
      <c r="J75" s="208">
        <v>22668000</v>
      </c>
      <c r="K75" s="209">
        <v>22758672</v>
      </c>
      <c r="L75" s="238" t="s">
        <v>449</v>
      </c>
      <c r="M75" s="211"/>
      <c r="N75" s="211"/>
    </row>
    <row r="76" spans="1:14" ht="46.5" customHeight="1">
      <c r="A76" s="828"/>
      <c r="B76" s="57">
        <v>74</v>
      </c>
      <c r="C76" s="3" t="s">
        <v>441</v>
      </c>
      <c r="D76" s="3" t="s">
        <v>450</v>
      </c>
      <c r="E76" s="45" t="s">
        <v>40</v>
      </c>
      <c r="F76" s="4">
        <v>40909</v>
      </c>
      <c r="G76" s="4">
        <v>41059</v>
      </c>
      <c r="H76" s="5">
        <v>5</v>
      </c>
      <c r="I76" s="190">
        <v>3116850</v>
      </c>
      <c r="J76" s="190">
        <v>15584250</v>
      </c>
      <c r="K76" s="72">
        <v>15646587</v>
      </c>
      <c r="L76" s="174" t="s">
        <v>449</v>
      </c>
      <c r="M76" s="168"/>
      <c r="N76" s="168"/>
    </row>
    <row r="77" spans="1:14" ht="46.5" customHeight="1">
      <c r="A77" s="828"/>
      <c r="B77" s="57">
        <v>75</v>
      </c>
      <c r="C77" s="3" t="s">
        <v>441</v>
      </c>
      <c r="D77" s="63" t="s">
        <v>448</v>
      </c>
      <c r="E77" s="45" t="s">
        <v>112</v>
      </c>
      <c r="F77" s="4">
        <v>40909</v>
      </c>
      <c r="G77" s="4">
        <v>41059</v>
      </c>
      <c r="H77" s="5">
        <v>5</v>
      </c>
      <c r="I77" s="190">
        <v>4533600</v>
      </c>
      <c r="J77" s="190">
        <v>22668000</v>
      </c>
      <c r="K77" s="72">
        <v>22758672</v>
      </c>
      <c r="L77" s="174" t="s">
        <v>449</v>
      </c>
      <c r="M77" s="168"/>
      <c r="N77" s="168"/>
    </row>
    <row r="78" spans="1:14" ht="46.5" customHeight="1">
      <c r="A78" s="828"/>
      <c r="B78" s="57">
        <v>76</v>
      </c>
      <c r="C78" s="3" t="s">
        <v>441</v>
      </c>
      <c r="D78" s="3" t="s">
        <v>448</v>
      </c>
      <c r="E78" s="45" t="s">
        <v>112</v>
      </c>
      <c r="F78" s="4">
        <v>40909</v>
      </c>
      <c r="G78" s="4">
        <v>41059</v>
      </c>
      <c r="H78" s="5">
        <v>5</v>
      </c>
      <c r="I78" s="190">
        <v>4533600</v>
      </c>
      <c r="J78" s="190">
        <v>22668000</v>
      </c>
      <c r="K78" s="72">
        <v>22758672</v>
      </c>
      <c r="L78" s="174" t="s">
        <v>449</v>
      </c>
      <c r="M78" s="168"/>
      <c r="N78" s="168"/>
    </row>
    <row r="79" spans="1:14" ht="46.5" customHeight="1">
      <c r="A79" s="828"/>
      <c r="B79" s="57">
        <v>77</v>
      </c>
      <c r="C79" s="3" t="s">
        <v>441</v>
      </c>
      <c r="D79" s="3" t="s">
        <v>448</v>
      </c>
      <c r="E79" s="45" t="s">
        <v>112</v>
      </c>
      <c r="F79" s="4">
        <v>40909</v>
      </c>
      <c r="G79" s="4">
        <v>41059</v>
      </c>
      <c r="H79" s="5">
        <v>5</v>
      </c>
      <c r="I79" s="190">
        <v>4533600</v>
      </c>
      <c r="J79" s="190">
        <v>22668000</v>
      </c>
      <c r="K79" s="72">
        <v>22758672</v>
      </c>
      <c r="L79" s="174" t="s">
        <v>449</v>
      </c>
      <c r="M79" s="168"/>
      <c r="N79" s="168"/>
    </row>
    <row r="80" spans="1:14" ht="46.5" customHeight="1">
      <c r="A80" s="828"/>
      <c r="B80" s="57">
        <v>78</v>
      </c>
      <c r="C80" s="3" t="s">
        <v>441</v>
      </c>
      <c r="D80" s="3" t="s">
        <v>448</v>
      </c>
      <c r="E80" s="45" t="s">
        <v>112</v>
      </c>
      <c r="F80" s="4">
        <v>40909</v>
      </c>
      <c r="G80" s="4">
        <v>41059</v>
      </c>
      <c r="H80" s="5">
        <v>5</v>
      </c>
      <c r="I80" s="190">
        <v>4533600</v>
      </c>
      <c r="J80" s="190">
        <v>22668000</v>
      </c>
      <c r="K80" s="72">
        <v>22758672</v>
      </c>
      <c r="L80" s="174" t="s">
        <v>449</v>
      </c>
      <c r="M80" s="168"/>
      <c r="N80" s="168"/>
    </row>
    <row r="81" spans="1:14" ht="46.5" customHeight="1" thickBot="1">
      <c r="A81" s="829"/>
      <c r="B81" s="57">
        <v>79</v>
      </c>
      <c r="C81" s="213" t="s">
        <v>441</v>
      </c>
      <c r="D81" s="213" t="s">
        <v>448</v>
      </c>
      <c r="E81" s="215" t="s">
        <v>112</v>
      </c>
      <c r="F81" s="216">
        <v>40909</v>
      </c>
      <c r="G81" s="216">
        <v>41059</v>
      </c>
      <c r="H81" s="217">
        <v>5</v>
      </c>
      <c r="I81" s="218">
        <v>4533600</v>
      </c>
      <c r="J81" s="218">
        <v>22668000</v>
      </c>
      <c r="K81" s="219">
        <v>22758672</v>
      </c>
      <c r="L81" s="239" t="s">
        <v>449</v>
      </c>
      <c r="M81" s="221"/>
      <c r="N81" s="221"/>
    </row>
    <row r="82" spans="1:14" s="711" customFormat="1" ht="53.25" customHeight="1" thickBot="1">
      <c r="A82" s="833" t="s">
        <v>462</v>
      </c>
      <c r="B82" s="57" t="s">
        <v>269</v>
      </c>
      <c r="C82" s="705" t="s">
        <v>441</v>
      </c>
      <c r="D82" s="705" t="s">
        <v>463</v>
      </c>
      <c r="E82" s="706" t="s">
        <v>98</v>
      </c>
      <c r="F82" s="707">
        <v>40940</v>
      </c>
      <c r="G82" s="707">
        <v>41059</v>
      </c>
      <c r="H82" s="708">
        <v>3.966666666666667</v>
      </c>
      <c r="I82" s="709">
        <v>1700100</v>
      </c>
      <c r="J82" s="709">
        <v>6743730</v>
      </c>
      <c r="K82" s="710"/>
      <c r="L82" s="704" t="s">
        <v>464</v>
      </c>
      <c r="M82" s="703" t="s">
        <v>465</v>
      </c>
      <c r="N82" s="703" t="s">
        <v>899</v>
      </c>
    </row>
    <row r="83" spans="1:14" s="711" customFormat="1" ht="53.25" customHeight="1" thickBot="1">
      <c r="A83" s="834"/>
      <c r="B83" s="57" t="s">
        <v>269</v>
      </c>
      <c r="C83" s="713" t="s">
        <v>441</v>
      </c>
      <c r="D83" s="713" t="s">
        <v>466</v>
      </c>
      <c r="E83" s="714" t="s">
        <v>39</v>
      </c>
      <c r="F83" s="715">
        <v>40940</v>
      </c>
      <c r="G83" s="715">
        <v>41059</v>
      </c>
      <c r="H83" s="716">
        <v>3.966666666666667</v>
      </c>
      <c r="I83" s="717">
        <v>3683550</v>
      </c>
      <c r="J83" s="717">
        <v>14611415</v>
      </c>
      <c r="K83" s="718"/>
      <c r="L83" s="712" t="s">
        <v>464</v>
      </c>
      <c r="M83" s="719" t="s">
        <v>465</v>
      </c>
      <c r="N83" s="703" t="s">
        <v>899</v>
      </c>
    </row>
    <row r="84" spans="1:14" s="711" customFormat="1" ht="68.25" customHeight="1" thickBot="1">
      <c r="A84" s="834"/>
      <c r="B84" s="57" t="s">
        <v>269</v>
      </c>
      <c r="C84" s="713" t="s">
        <v>441</v>
      </c>
      <c r="D84" s="713" t="s">
        <v>467</v>
      </c>
      <c r="E84" s="714" t="s">
        <v>112</v>
      </c>
      <c r="F84" s="715">
        <v>40940</v>
      </c>
      <c r="G84" s="715">
        <v>41059</v>
      </c>
      <c r="H84" s="716">
        <v>3.966666666666667</v>
      </c>
      <c r="I84" s="717">
        <v>4533600</v>
      </c>
      <c r="J84" s="717">
        <v>17983280</v>
      </c>
      <c r="K84" s="718"/>
      <c r="L84" s="712" t="s">
        <v>464</v>
      </c>
      <c r="M84" s="719" t="s">
        <v>465</v>
      </c>
      <c r="N84" s="703" t="s">
        <v>899</v>
      </c>
    </row>
    <row r="85" spans="1:14" s="711" customFormat="1" ht="53.25" customHeight="1" thickBot="1">
      <c r="A85" s="834"/>
      <c r="B85" s="57" t="s">
        <v>269</v>
      </c>
      <c r="C85" s="721" t="s">
        <v>441</v>
      </c>
      <c r="D85" s="721" t="s">
        <v>468</v>
      </c>
      <c r="E85" s="722" t="s">
        <v>39</v>
      </c>
      <c r="F85" s="723">
        <v>40940</v>
      </c>
      <c r="G85" s="723">
        <v>41059</v>
      </c>
      <c r="H85" s="724">
        <v>3.966666666666667</v>
      </c>
      <c r="I85" s="725">
        <v>3683550</v>
      </c>
      <c r="J85" s="725">
        <v>14611415</v>
      </c>
      <c r="K85" s="726"/>
      <c r="L85" s="720" t="s">
        <v>464</v>
      </c>
      <c r="M85" s="727" t="s">
        <v>465</v>
      </c>
      <c r="N85" s="703" t="s">
        <v>899</v>
      </c>
    </row>
    <row r="86" spans="1:14" s="711" customFormat="1" ht="53.25" customHeight="1">
      <c r="A86" s="834"/>
      <c r="B86" s="57">
        <v>80</v>
      </c>
      <c r="C86" s="730" t="s">
        <v>900</v>
      </c>
      <c r="D86" s="731" t="s">
        <v>463</v>
      </c>
      <c r="E86" s="658" t="s">
        <v>135</v>
      </c>
      <c r="F86" s="4">
        <v>40940</v>
      </c>
      <c r="G86" s="4">
        <v>41059</v>
      </c>
      <c r="H86" s="5">
        <v>3.966666666666667</v>
      </c>
      <c r="I86" s="6">
        <v>1416750</v>
      </c>
      <c r="J86" s="659">
        <v>5619775</v>
      </c>
      <c r="K86" s="728">
        <v>5642254.1</v>
      </c>
      <c r="L86" s="57" t="s">
        <v>464</v>
      </c>
      <c r="M86" s="729" t="s">
        <v>465</v>
      </c>
      <c r="N86" s="729" t="s">
        <v>908</v>
      </c>
    </row>
    <row r="87" spans="1:14" s="711" customFormat="1" ht="53.25" customHeight="1">
      <c r="A87" s="834"/>
      <c r="B87" s="57">
        <v>81</v>
      </c>
      <c r="C87" s="660" t="s">
        <v>901</v>
      </c>
      <c r="D87" s="661" t="s">
        <v>466</v>
      </c>
      <c r="E87" s="658" t="s">
        <v>39</v>
      </c>
      <c r="F87" s="4">
        <v>40940</v>
      </c>
      <c r="G87" s="4">
        <v>41059</v>
      </c>
      <c r="H87" s="5">
        <v>3.966666666666667</v>
      </c>
      <c r="I87" s="6">
        <v>3683550</v>
      </c>
      <c r="J87" s="659">
        <f>14611415+300410</f>
        <v>14911825</v>
      </c>
      <c r="K87" s="728">
        <f>+J87*1.004</f>
        <v>14971472.3</v>
      </c>
      <c r="L87" s="57" t="s">
        <v>464</v>
      </c>
      <c r="M87" s="729" t="s">
        <v>465</v>
      </c>
      <c r="N87" s="729" t="s">
        <v>908</v>
      </c>
    </row>
    <row r="88" spans="1:14" s="711" customFormat="1" ht="53.25" customHeight="1">
      <c r="A88" s="834"/>
      <c r="B88" s="57">
        <v>82</v>
      </c>
      <c r="C88" s="662" t="s">
        <v>902</v>
      </c>
      <c r="D88" s="661" t="s">
        <v>467</v>
      </c>
      <c r="E88" s="658" t="s">
        <v>112</v>
      </c>
      <c r="F88" s="4">
        <v>40940</v>
      </c>
      <c r="G88" s="4">
        <v>41059</v>
      </c>
      <c r="H88" s="5">
        <v>3.966666666666667</v>
      </c>
      <c r="I88" s="6">
        <v>4533600</v>
      </c>
      <c r="J88" s="659">
        <v>17983280</v>
      </c>
      <c r="K88" s="728">
        <v>18055213.12</v>
      </c>
      <c r="L88" s="57" t="s">
        <v>464</v>
      </c>
      <c r="M88" s="729" t="s">
        <v>465</v>
      </c>
      <c r="N88" s="729" t="s">
        <v>908</v>
      </c>
    </row>
    <row r="89" spans="1:14" s="711" customFormat="1" ht="53.25" customHeight="1">
      <c r="A89" s="834"/>
      <c r="B89" s="57">
        <v>83</v>
      </c>
      <c r="C89" s="662" t="s">
        <v>903</v>
      </c>
      <c r="D89" s="661" t="s">
        <v>468</v>
      </c>
      <c r="E89" s="658" t="s">
        <v>112</v>
      </c>
      <c r="F89" s="4">
        <v>40940</v>
      </c>
      <c r="G89" s="4">
        <v>41059</v>
      </c>
      <c r="H89" s="5">
        <v>3.966666666666667</v>
      </c>
      <c r="I89" s="6">
        <v>4533600</v>
      </c>
      <c r="J89" s="659">
        <v>17983280</v>
      </c>
      <c r="K89" s="728">
        <v>18055213.12</v>
      </c>
      <c r="L89" s="57" t="s">
        <v>464</v>
      </c>
      <c r="M89" s="729" t="s">
        <v>465</v>
      </c>
      <c r="N89" s="729" t="s">
        <v>908</v>
      </c>
    </row>
    <row r="90" spans="1:14" s="711" customFormat="1" ht="53.25" customHeight="1">
      <c r="A90" s="834"/>
      <c r="B90" s="57">
        <v>84</v>
      </c>
      <c r="C90" s="662" t="s">
        <v>904</v>
      </c>
      <c r="D90" s="661" t="s">
        <v>467</v>
      </c>
      <c r="E90" s="658" t="s">
        <v>112</v>
      </c>
      <c r="F90" s="4">
        <v>40940</v>
      </c>
      <c r="G90" s="4">
        <v>41059</v>
      </c>
      <c r="H90" s="5">
        <v>3.966666666666667</v>
      </c>
      <c r="I90" s="6">
        <v>4533600</v>
      </c>
      <c r="J90" s="659">
        <v>17983280</v>
      </c>
      <c r="K90" s="728">
        <v>18055213.12</v>
      </c>
      <c r="L90" s="57" t="s">
        <v>464</v>
      </c>
      <c r="M90" s="729" t="s">
        <v>465</v>
      </c>
      <c r="N90" s="729" t="s">
        <v>908</v>
      </c>
    </row>
    <row r="91" spans="1:14" s="711" customFormat="1" ht="53.25" customHeight="1">
      <c r="A91" s="834"/>
      <c r="B91" s="57">
        <v>85</v>
      </c>
      <c r="C91" s="662" t="s">
        <v>905</v>
      </c>
      <c r="D91" s="661" t="s">
        <v>906</v>
      </c>
      <c r="E91" s="658" t="s">
        <v>112</v>
      </c>
      <c r="F91" s="4">
        <v>40954</v>
      </c>
      <c r="G91" s="4">
        <v>41059</v>
      </c>
      <c r="H91" s="5">
        <v>3.5</v>
      </c>
      <c r="I91" s="6">
        <v>4533600</v>
      </c>
      <c r="J91" s="659">
        <v>15867600</v>
      </c>
      <c r="K91" s="728">
        <v>15931070.4</v>
      </c>
      <c r="L91" s="57" t="s">
        <v>464</v>
      </c>
      <c r="M91" s="729" t="s">
        <v>465</v>
      </c>
      <c r="N91" s="729" t="s">
        <v>908</v>
      </c>
    </row>
    <row r="92" spans="1:14" s="711" customFormat="1" ht="53.25" customHeight="1" thickBot="1">
      <c r="A92" s="834"/>
      <c r="B92" s="57">
        <v>86</v>
      </c>
      <c r="C92" s="662" t="s">
        <v>905</v>
      </c>
      <c r="D92" s="661" t="s">
        <v>907</v>
      </c>
      <c r="E92" s="658" t="s">
        <v>112</v>
      </c>
      <c r="F92" s="4">
        <v>40969</v>
      </c>
      <c r="G92" s="4">
        <v>41059</v>
      </c>
      <c r="H92" s="5">
        <v>3</v>
      </c>
      <c r="I92" s="6">
        <v>4533600</v>
      </c>
      <c r="J92" s="659">
        <v>13600800</v>
      </c>
      <c r="K92" s="728">
        <v>13655203.2</v>
      </c>
      <c r="L92" s="57" t="s">
        <v>464</v>
      </c>
      <c r="M92" s="729" t="s">
        <v>465</v>
      </c>
      <c r="N92" s="729" t="s">
        <v>908</v>
      </c>
    </row>
    <row r="93" spans="1:14" ht="15">
      <c r="A93" s="827" t="s">
        <v>569</v>
      </c>
      <c r="B93" s="57">
        <v>87</v>
      </c>
      <c r="C93" s="241" t="s">
        <v>470</v>
      </c>
      <c r="D93" s="241" t="s">
        <v>471</v>
      </c>
      <c r="E93" s="242" t="s">
        <v>95</v>
      </c>
      <c r="F93" s="243">
        <v>40940</v>
      </c>
      <c r="G93" s="243">
        <v>41029</v>
      </c>
      <c r="H93" s="244">
        <v>2.966666666666667</v>
      </c>
      <c r="I93" s="245">
        <v>1983450</v>
      </c>
      <c r="J93" s="246">
        <v>5884235</v>
      </c>
      <c r="K93" s="247">
        <v>5907771.94</v>
      </c>
      <c r="L93" s="248" t="s">
        <v>472</v>
      </c>
      <c r="M93" s="249" t="s">
        <v>473</v>
      </c>
      <c r="N93" s="249"/>
    </row>
    <row r="94" spans="1:14" ht="15" customHeight="1">
      <c r="A94" s="828"/>
      <c r="B94" s="57">
        <v>88</v>
      </c>
      <c r="C94" s="128" t="s">
        <v>474</v>
      </c>
      <c r="D94" s="128" t="s">
        <v>475</v>
      </c>
      <c r="E94" s="78" t="s">
        <v>40</v>
      </c>
      <c r="F94" s="175">
        <v>40940</v>
      </c>
      <c r="G94" s="175">
        <v>41029</v>
      </c>
      <c r="H94" s="176">
        <v>2.966666666666667</v>
      </c>
      <c r="I94" s="191">
        <v>3116850</v>
      </c>
      <c r="J94" s="191">
        <v>9246655</v>
      </c>
      <c r="K94" s="193">
        <v>9283641.62</v>
      </c>
      <c r="L94" s="177" t="s">
        <v>472</v>
      </c>
      <c r="M94" s="250" t="s">
        <v>473</v>
      </c>
      <c r="N94" s="250"/>
    </row>
    <row r="95" spans="1:14" ht="15.75" customHeight="1">
      <c r="A95" s="828"/>
      <c r="B95" s="57">
        <v>89</v>
      </c>
      <c r="C95" s="128" t="s">
        <v>476</v>
      </c>
      <c r="D95" s="128" t="s">
        <v>477</v>
      </c>
      <c r="E95" s="78" t="s">
        <v>13</v>
      </c>
      <c r="F95" s="175">
        <v>40940</v>
      </c>
      <c r="G95" s="175">
        <v>41029</v>
      </c>
      <c r="H95" s="176">
        <v>2.966666666666667</v>
      </c>
      <c r="I95" s="191">
        <v>6517050</v>
      </c>
      <c r="J95" s="191">
        <v>19333915</v>
      </c>
      <c r="K95" s="193">
        <v>19411250.66</v>
      </c>
      <c r="L95" s="177" t="s">
        <v>472</v>
      </c>
      <c r="M95" s="250" t="s">
        <v>473</v>
      </c>
      <c r="N95" s="250"/>
    </row>
    <row r="96" spans="1:14" ht="15.75" customHeight="1">
      <c r="A96" s="828"/>
      <c r="B96" s="57">
        <v>90</v>
      </c>
      <c r="C96" s="128" t="s">
        <v>478</v>
      </c>
      <c r="D96" s="128" t="s">
        <v>479</v>
      </c>
      <c r="E96" s="78" t="s">
        <v>40</v>
      </c>
      <c r="F96" s="175">
        <v>40940</v>
      </c>
      <c r="G96" s="175">
        <v>41029</v>
      </c>
      <c r="H96" s="176">
        <v>2.966666666666667</v>
      </c>
      <c r="I96" s="191">
        <v>3116850</v>
      </c>
      <c r="J96" s="191">
        <v>9246655</v>
      </c>
      <c r="K96" s="193">
        <v>9283641.62</v>
      </c>
      <c r="L96" s="177" t="s">
        <v>472</v>
      </c>
      <c r="M96" s="250" t="s">
        <v>473</v>
      </c>
      <c r="N96" s="250"/>
    </row>
    <row r="97" spans="1:14" ht="15.75" customHeight="1">
      <c r="A97" s="828"/>
      <c r="B97" s="57">
        <v>91</v>
      </c>
      <c r="C97" s="128" t="s">
        <v>480</v>
      </c>
      <c r="D97" s="128" t="s">
        <v>479</v>
      </c>
      <c r="E97" s="78" t="s">
        <v>112</v>
      </c>
      <c r="F97" s="175">
        <v>40940</v>
      </c>
      <c r="G97" s="175">
        <v>41029</v>
      </c>
      <c r="H97" s="176">
        <v>2.966666666666667</v>
      </c>
      <c r="I97" s="191">
        <v>4533600</v>
      </c>
      <c r="J97" s="191">
        <v>13449680</v>
      </c>
      <c r="K97" s="193">
        <v>13503478.72</v>
      </c>
      <c r="L97" s="177" t="s">
        <v>472</v>
      </c>
      <c r="M97" s="250" t="s">
        <v>473</v>
      </c>
      <c r="N97" s="250"/>
    </row>
    <row r="98" spans="1:14" ht="15.75" customHeight="1">
      <c r="A98" s="828"/>
      <c r="B98" s="57">
        <v>92</v>
      </c>
      <c r="C98" s="128" t="s">
        <v>481</v>
      </c>
      <c r="D98" s="128" t="s">
        <v>482</v>
      </c>
      <c r="E98" s="78" t="s">
        <v>483</v>
      </c>
      <c r="F98" s="175">
        <v>40940</v>
      </c>
      <c r="G98" s="175">
        <v>41180</v>
      </c>
      <c r="H98" s="176">
        <v>8</v>
      </c>
      <c r="I98" s="191">
        <v>2833500</v>
      </c>
      <c r="J98" s="191">
        <v>22668000</v>
      </c>
      <c r="K98" s="193">
        <v>22758672</v>
      </c>
      <c r="L98" s="177" t="s">
        <v>472</v>
      </c>
      <c r="M98" s="250" t="s">
        <v>473</v>
      </c>
      <c r="N98" s="250"/>
    </row>
    <row r="99" spans="1:14" ht="15.75" customHeight="1">
      <c r="A99" s="828"/>
      <c r="B99" s="57">
        <v>93</v>
      </c>
      <c r="C99" s="128" t="s">
        <v>484</v>
      </c>
      <c r="D99" s="128" t="s">
        <v>482</v>
      </c>
      <c r="E99" s="78" t="s">
        <v>483</v>
      </c>
      <c r="F99" s="175">
        <v>40940</v>
      </c>
      <c r="G99" s="175">
        <v>41180</v>
      </c>
      <c r="H99" s="176">
        <v>8</v>
      </c>
      <c r="I99" s="191">
        <v>2833500</v>
      </c>
      <c r="J99" s="191">
        <v>22668000</v>
      </c>
      <c r="K99" s="193">
        <v>22758672</v>
      </c>
      <c r="L99" s="177" t="s">
        <v>472</v>
      </c>
      <c r="M99" s="250" t="s">
        <v>473</v>
      </c>
      <c r="N99" s="250"/>
    </row>
    <row r="100" spans="1:14" ht="15.75" customHeight="1">
      <c r="A100" s="828"/>
      <c r="B100" s="57">
        <v>94</v>
      </c>
      <c r="C100" s="128" t="s">
        <v>485</v>
      </c>
      <c r="D100" s="128" t="s">
        <v>482</v>
      </c>
      <c r="E100" s="78" t="s">
        <v>483</v>
      </c>
      <c r="F100" s="175">
        <v>40940</v>
      </c>
      <c r="G100" s="175">
        <v>41180</v>
      </c>
      <c r="H100" s="176">
        <v>8</v>
      </c>
      <c r="I100" s="191">
        <v>2833500</v>
      </c>
      <c r="J100" s="191">
        <v>22668000</v>
      </c>
      <c r="K100" s="193">
        <v>22758672</v>
      </c>
      <c r="L100" s="177" t="s">
        <v>472</v>
      </c>
      <c r="M100" s="250" t="s">
        <v>473</v>
      </c>
      <c r="N100" s="250"/>
    </row>
    <row r="101" spans="1:14" ht="15.75" customHeight="1">
      <c r="A101" s="828"/>
      <c r="B101" s="57">
        <v>95</v>
      </c>
      <c r="C101" s="128" t="s">
        <v>486</v>
      </c>
      <c r="D101" s="128" t="s">
        <v>482</v>
      </c>
      <c r="E101" s="78" t="s">
        <v>483</v>
      </c>
      <c r="F101" s="175">
        <v>40940</v>
      </c>
      <c r="G101" s="175">
        <v>41180</v>
      </c>
      <c r="H101" s="176">
        <v>8</v>
      </c>
      <c r="I101" s="191">
        <v>2833500</v>
      </c>
      <c r="J101" s="191">
        <v>22668000</v>
      </c>
      <c r="K101" s="193">
        <v>22758672</v>
      </c>
      <c r="L101" s="177" t="s">
        <v>472</v>
      </c>
      <c r="M101" s="250" t="s">
        <v>473</v>
      </c>
      <c r="N101" s="250"/>
    </row>
    <row r="102" spans="1:14" ht="15.75" customHeight="1">
      <c r="A102" s="828"/>
      <c r="B102" s="57">
        <v>96</v>
      </c>
      <c r="C102" s="128" t="s">
        <v>484</v>
      </c>
      <c r="D102" s="128" t="s">
        <v>482</v>
      </c>
      <c r="E102" s="78" t="s">
        <v>483</v>
      </c>
      <c r="F102" s="175">
        <v>40940</v>
      </c>
      <c r="G102" s="175">
        <v>41180</v>
      </c>
      <c r="H102" s="176">
        <v>8</v>
      </c>
      <c r="I102" s="191">
        <v>2833500</v>
      </c>
      <c r="J102" s="191">
        <v>22668000</v>
      </c>
      <c r="K102" s="193">
        <v>22758672</v>
      </c>
      <c r="L102" s="177" t="s">
        <v>472</v>
      </c>
      <c r="M102" s="250" t="s">
        <v>473</v>
      </c>
      <c r="N102" s="250"/>
    </row>
    <row r="103" spans="1:14" ht="15.75" customHeight="1">
      <c r="A103" s="828"/>
      <c r="B103" s="57">
        <v>97</v>
      </c>
      <c r="C103" s="128" t="s">
        <v>484</v>
      </c>
      <c r="D103" s="128" t="s">
        <v>482</v>
      </c>
      <c r="E103" s="78" t="s">
        <v>483</v>
      </c>
      <c r="F103" s="175">
        <v>40940</v>
      </c>
      <c r="G103" s="175">
        <v>41180</v>
      </c>
      <c r="H103" s="176">
        <v>8</v>
      </c>
      <c r="I103" s="191">
        <v>2833500</v>
      </c>
      <c r="J103" s="191">
        <v>22668000</v>
      </c>
      <c r="K103" s="193">
        <v>22758672</v>
      </c>
      <c r="L103" s="177" t="s">
        <v>472</v>
      </c>
      <c r="M103" s="250" t="s">
        <v>473</v>
      </c>
      <c r="N103" s="250"/>
    </row>
    <row r="104" spans="1:14" ht="15" customHeight="1">
      <c r="A104" s="828"/>
      <c r="B104" s="57">
        <v>98</v>
      </c>
      <c r="C104" s="128" t="s">
        <v>487</v>
      </c>
      <c r="D104" s="128" t="s">
        <v>488</v>
      </c>
      <c r="E104" s="78" t="s">
        <v>39</v>
      </c>
      <c r="F104" s="175">
        <v>40940</v>
      </c>
      <c r="G104" s="175">
        <v>41029</v>
      </c>
      <c r="H104" s="176">
        <v>2.966666666666667</v>
      </c>
      <c r="I104" s="191">
        <v>3683550</v>
      </c>
      <c r="J104" s="191">
        <v>10927865</v>
      </c>
      <c r="K104" s="193">
        <v>10971576.46</v>
      </c>
      <c r="L104" s="177" t="s">
        <v>472</v>
      </c>
      <c r="M104" s="250" t="s">
        <v>473</v>
      </c>
      <c r="N104" s="250"/>
    </row>
    <row r="105" spans="1:14" ht="15" customHeight="1">
      <c r="A105" s="828"/>
      <c r="B105" s="57">
        <v>99</v>
      </c>
      <c r="C105" s="128" t="s">
        <v>489</v>
      </c>
      <c r="D105" s="128" t="s">
        <v>488</v>
      </c>
      <c r="E105" s="78" t="s">
        <v>39</v>
      </c>
      <c r="F105" s="175">
        <v>40940</v>
      </c>
      <c r="G105" s="175">
        <v>41029</v>
      </c>
      <c r="H105" s="176">
        <v>2.966666666666667</v>
      </c>
      <c r="I105" s="191">
        <v>3683550</v>
      </c>
      <c r="J105" s="191">
        <v>10927865</v>
      </c>
      <c r="K105" s="193">
        <v>10971576.46</v>
      </c>
      <c r="L105" s="177" t="s">
        <v>472</v>
      </c>
      <c r="M105" s="250" t="s">
        <v>473</v>
      </c>
      <c r="N105" s="250"/>
    </row>
    <row r="106" spans="1:14" ht="15" customHeight="1">
      <c r="A106" s="828"/>
      <c r="B106" s="57">
        <v>100</v>
      </c>
      <c r="C106" s="128" t="s">
        <v>490</v>
      </c>
      <c r="D106" s="128" t="s">
        <v>488</v>
      </c>
      <c r="E106" s="78" t="s">
        <v>39</v>
      </c>
      <c r="F106" s="175">
        <v>40940</v>
      </c>
      <c r="G106" s="175">
        <v>41029</v>
      </c>
      <c r="H106" s="176">
        <v>2.966666666666667</v>
      </c>
      <c r="I106" s="191">
        <v>3683550</v>
      </c>
      <c r="J106" s="191">
        <v>10927865</v>
      </c>
      <c r="K106" s="193">
        <v>10971576.46</v>
      </c>
      <c r="L106" s="177" t="s">
        <v>472</v>
      </c>
      <c r="M106" s="250" t="s">
        <v>473</v>
      </c>
      <c r="N106" s="250"/>
    </row>
    <row r="107" spans="1:14" ht="15" customHeight="1">
      <c r="A107" s="828"/>
      <c r="B107" s="57">
        <v>101</v>
      </c>
      <c r="C107" s="128" t="s">
        <v>491</v>
      </c>
      <c r="D107" s="128" t="s">
        <v>492</v>
      </c>
      <c r="E107" s="78" t="s">
        <v>95</v>
      </c>
      <c r="F107" s="175">
        <v>40940</v>
      </c>
      <c r="G107" s="175">
        <v>41180</v>
      </c>
      <c r="H107" s="176">
        <v>8</v>
      </c>
      <c r="I107" s="191">
        <v>1983450</v>
      </c>
      <c r="J107" s="191">
        <v>15867600</v>
      </c>
      <c r="K107" s="193">
        <v>15931070.4</v>
      </c>
      <c r="L107" s="177" t="s">
        <v>472</v>
      </c>
      <c r="M107" s="250" t="s">
        <v>473</v>
      </c>
      <c r="N107" s="250"/>
    </row>
    <row r="108" spans="1:14" ht="15" customHeight="1">
      <c r="A108" s="828"/>
      <c r="B108" s="57">
        <v>102</v>
      </c>
      <c r="C108" s="128" t="s">
        <v>493</v>
      </c>
      <c r="D108" s="128" t="s">
        <v>492</v>
      </c>
      <c r="E108" s="78" t="s">
        <v>95</v>
      </c>
      <c r="F108" s="175">
        <v>40940</v>
      </c>
      <c r="G108" s="175">
        <v>41180</v>
      </c>
      <c r="H108" s="176">
        <v>8</v>
      </c>
      <c r="I108" s="191">
        <v>1983450</v>
      </c>
      <c r="J108" s="191">
        <v>15867600</v>
      </c>
      <c r="K108" s="193">
        <v>15931070.4</v>
      </c>
      <c r="L108" s="177" t="s">
        <v>472</v>
      </c>
      <c r="M108" s="250" t="s">
        <v>473</v>
      </c>
      <c r="N108" s="250"/>
    </row>
    <row r="109" spans="1:14" ht="15" customHeight="1">
      <c r="A109" s="828"/>
      <c r="B109" s="57">
        <v>103</v>
      </c>
      <c r="C109" s="128" t="s">
        <v>494</v>
      </c>
      <c r="D109" s="128" t="s">
        <v>492</v>
      </c>
      <c r="E109" s="78" t="s">
        <v>98</v>
      </c>
      <c r="F109" s="175">
        <v>40940</v>
      </c>
      <c r="G109" s="175">
        <v>41180</v>
      </c>
      <c r="H109" s="176">
        <v>8</v>
      </c>
      <c r="I109" s="191">
        <v>1700100</v>
      </c>
      <c r="J109" s="191">
        <v>13600800</v>
      </c>
      <c r="K109" s="193">
        <v>13655203.2</v>
      </c>
      <c r="L109" s="177" t="s">
        <v>472</v>
      </c>
      <c r="M109" s="250" t="s">
        <v>473</v>
      </c>
      <c r="N109" s="250"/>
    </row>
    <row r="110" spans="1:14" ht="15" customHeight="1">
      <c r="A110" s="828"/>
      <c r="B110" s="57">
        <v>104</v>
      </c>
      <c r="C110" s="128" t="s">
        <v>495</v>
      </c>
      <c r="D110" s="128" t="s">
        <v>492</v>
      </c>
      <c r="E110" s="78" t="s">
        <v>496</v>
      </c>
      <c r="F110" s="175">
        <v>40940</v>
      </c>
      <c r="G110" s="175">
        <v>41180</v>
      </c>
      <c r="H110" s="176">
        <v>8</v>
      </c>
      <c r="I110" s="191">
        <v>2550150</v>
      </c>
      <c r="J110" s="191">
        <v>20401200</v>
      </c>
      <c r="K110" s="193">
        <v>20482804.8</v>
      </c>
      <c r="L110" s="177" t="s">
        <v>472</v>
      </c>
      <c r="M110" s="250" t="s">
        <v>473</v>
      </c>
      <c r="N110" s="250"/>
    </row>
    <row r="111" spans="1:14" ht="15.75" customHeight="1">
      <c r="A111" s="828"/>
      <c r="B111" s="57">
        <v>105</v>
      </c>
      <c r="C111" s="128" t="s">
        <v>497</v>
      </c>
      <c r="D111" s="128" t="s">
        <v>498</v>
      </c>
      <c r="E111" s="78" t="s">
        <v>95</v>
      </c>
      <c r="F111" s="175">
        <v>40940</v>
      </c>
      <c r="G111" s="175">
        <v>41180</v>
      </c>
      <c r="H111" s="176">
        <v>8</v>
      </c>
      <c r="I111" s="191">
        <v>1983450</v>
      </c>
      <c r="J111" s="191">
        <v>15867600</v>
      </c>
      <c r="K111" s="193">
        <v>15931070.4</v>
      </c>
      <c r="L111" s="177" t="s">
        <v>472</v>
      </c>
      <c r="M111" s="250" t="s">
        <v>473</v>
      </c>
      <c r="N111" s="250"/>
    </row>
    <row r="112" spans="1:14" ht="15">
      <c r="A112" s="828"/>
      <c r="B112" s="57">
        <v>106</v>
      </c>
      <c r="C112" s="128" t="s">
        <v>499</v>
      </c>
      <c r="D112" s="128" t="s">
        <v>500</v>
      </c>
      <c r="E112" s="78" t="s">
        <v>40</v>
      </c>
      <c r="F112" s="175">
        <v>40940</v>
      </c>
      <c r="G112" s="175">
        <v>41180</v>
      </c>
      <c r="H112" s="176">
        <v>8</v>
      </c>
      <c r="I112" s="191">
        <v>3116850</v>
      </c>
      <c r="J112" s="191">
        <v>24934800</v>
      </c>
      <c r="K112" s="193">
        <v>25034539.2</v>
      </c>
      <c r="L112" s="177" t="s">
        <v>472</v>
      </c>
      <c r="M112" s="250" t="s">
        <v>473</v>
      </c>
      <c r="N112" s="250"/>
    </row>
    <row r="113" spans="1:14" ht="15">
      <c r="A113" s="828"/>
      <c r="B113" s="57">
        <v>107</v>
      </c>
      <c r="C113" s="128" t="s">
        <v>501</v>
      </c>
      <c r="D113" s="128" t="s">
        <v>502</v>
      </c>
      <c r="E113" s="78" t="s">
        <v>39</v>
      </c>
      <c r="F113" s="175">
        <v>40940</v>
      </c>
      <c r="G113" s="175">
        <v>41029</v>
      </c>
      <c r="H113" s="176">
        <v>2.966666666666667</v>
      </c>
      <c r="I113" s="191">
        <v>3683550</v>
      </c>
      <c r="J113" s="191">
        <v>10927865</v>
      </c>
      <c r="K113" s="193">
        <v>10971576.46</v>
      </c>
      <c r="L113" s="177" t="s">
        <v>472</v>
      </c>
      <c r="M113" s="250" t="s">
        <v>473</v>
      </c>
      <c r="N113" s="250"/>
    </row>
    <row r="114" spans="1:14" ht="15">
      <c r="A114" s="828"/>
      <c r="B114" s="57">
        <v>108</v>
      </c>
      <c r="C114" s="128" t="s">
        <v>501</v>
      </c>
      <c r="D114" s="128" t="s">
        <v>502</v>
      </c>
      <c r="E114" s="78" t="s">
        <v>39</v>
      </c>
      <c r="F114" s="175">
        <v>40940</v>
      </c>
      <c r="G114" s="175">
        <v>41029</v>
      </c>
      <c r="H114" s="176">
        <v>2.966666666666667</v>
      </c>
      <c r="I114" s="191">
        <v>3683550</v>
      </c>
      <c r="J114" s="191">
        <v>10927865</v>
      </c>
      <c r="K114" s="193">
        <v>10971576.46</v>
      </c>
      <c r="L114" s="177" t="s">
        <v>472</v>
      </c>
      <c r="M114" s="250" t="s">
        <v>473</v>
      </c>
      <c r="N114" s="250"/>
    </row>
    <row r="115" spans="1:14" ht="15.75" customHeight="1">
      <c r="A115" s="828"/>
      <c r="B115" s="57">
        <v>109</v>
      </c>
      <c r="C115" s="128" t="s">
        <v>503</v>
      </c>
      <c r="D115" s="128" t="s">
        <v>504</v>
      </c>
      <c r="E115" s="78" t="s">
        <v>115</v>
      </c>
      <c r="F115" s="175">
        <v>40940</v>
      </c>
      <c r="G115" s="175">
        <v>41029</v>
      </c>
      <c r="H115" s="176">
        <v>2.966666666666667</v>
      </c>
      <c r="I115" s="191">
        <v>5667000</v>
      </c>
      <c r="J115" s="191">
        <v>16812100</v>
      </c>
      <c r="K115" s="193">
        <v>16879348.4</v>
      </c>
      <c r="L115" s="177" t="s">
        <v>472</v>
      </c>
      <c r="M115" s="250" t="s">
        <v>473</v>
      </c>
      <c r="N115" s="250"/>
    </row>
    <row r="116" spans="1:14" ht="15" customHeight="1">
      <c r="A116" s="828"/>
      <c r="B116" s="57">
        <v>110</v>
      </c>
      <c r="C116" s="128" t="s">
        <v>505</v>
      </c>
      <c r="D116" s="128" t="s">
        <v>506</v>
      </c>
      <c r="E116" s="78" t="s">
        <v>39</v>
      </c>
      <c r="F116" s="175">
        <v>40940</v>
      </c>
      <c r="G116" s="175">
        <v>41029</v>
      </c>
      <c r="H116" s="176">
        <v>2.966666666666667</v>
      </c>
      <c r="I116" s="191">
        <v>3683550</v>
      </c>
      <c r="J116" s="191">
        <v>10927865</v>
      </c>
      <c r="K116" s="193">
        <v>10971576.46</v>
      </c>
      <c r="L116" s="177" t="s">
        <v>472</v>
      </c>
      <c r="M116" s="250" t="s">
        <v>473</v>
      </c>
      <c r="N116" s="250"/>
    </row>
    <row r="117" spans="1:14" ht="15.75" customHeight="1">
      <c r="A117" s="828"/>
      <c r="B117" s="57">
        <v>111</v>
      </c>
      <c r="C117" s="128" t="s">
        <v>507</v>
      </c>
      <c r="D117" s="128" t="s">
        <v>508</v>
      </c>
      <c r="E117" s="78" t="s">
        <v>39</v>
      </c>
      <c r="F117" s="175">
        <v>40940</v>
      </c>
      <c r="G117" s="175">
        <v>41029</v>
      </c>
      <c r="H117" s="176">
        <v>2.966666666666667</v>
      </c>
      <c r="I117" s="191">
        <v>3683550</v>
      </c>
      <c r="J117" s="191">
        <v>10927865</v>
      </c>
      <c r="K117" s="193">
        <v>10971576.46</v>
      </c>
      <c r="L117" s="177" t="s">
        <v>472</v>
      </c>
      <c r="M117" s="250" t="s">
        <v>473</v>
      </c>
      <c r="N117" s="250"/>
    </row>
    <row r="118" spans="1:14" ht="15.75" customHeight="1">
      <c r="A118" s="828"/>
      <c r="B118" s="57">
        <v>112</v>
      </c>
      <c r="C118" s="128" t="s">
        <v>507</v>
      </c>
      <c r="D118" s="128" t="s">
        <v>508</v>
      </c>
      <c r="E118" s="78" t="s">
        <v>13</v>
      </c>
      <c r="F118" s="175">
        <v>40940</v>
      </c>
      <c r="G118" s="175">
        <v>41029</v>
      </c>
      <c r="H118" s="176">
        <v>2.966666666666667</v>
      </c>
      <c r="I118" s="191">
        <v>6517050</v>
      </c>
      <c r="J118" s="191">
        <v>19333915</v>
      </c>
      <c r="K118" s="193">
        <v>19411250.66</v>
      </c>
      <c r="L118" s="177" t="s">
        <v>472</v>
      </c>
      <c r="M118" s="250" t="s">
        <v>473</v>
      </c>
      <c r="N118" s="250"/>
    </row>
    <row r="119" spans="1:14" ht="15">
      <c r="A119" s="828"/>
      <c r="B119" s="57">
        <v>113</v>
      </c>
      <c r="C119" s="128" t="s">
        <v>509</v>
      </c>
      <c r="D119" s="128" t="s">
        <v>509</v>
      </c>
      <c r="E119" s="78" t="s">
        <v>95</v>
      </c>
      <c r="F119" s="175">
        <v>40940</v>
      </c>
      <c r="G119" s="175">
        <v>41210</v>
      </c>
      <c r="H119" s="176">
        <v>9</v>
      </c>
      <c r="I119" s="191">
        <v>1983450</v>
      </c>
      <c r="J119" s="191">
        <v>17851050</v>
      </c>
      <c r="K119" s="193">
        <v>17922454.2</v>
      </c>
      <c r="L119" s="177" t="s">
        <v>472</v>
      </c>
      <c r="M119" s="250" t="s">
        <v>473</v>
      </c>
      <c r="N119" s="250"/>
    </row>
    <row r="120" spans="1:14" ht="15">
      <c r="A120" s="828"/>
      <c r="B120" s="57">
        <v>114</v>
      </c>
      <c r="C120" s="128" t="s">
        <v>510</v>
      </c>
      <c r="D120" s="128" t="s">
        <v>511</v>
      </c>
      <c r="E120" s="78" t="s">
        <v>39</v>
      </c>
      <c r="F120" s="175">
        <v>40940</v>
      </c>
      <c r="G120" s="175">
        <v>41029</v>
      </c>
      <c r="H120" s="176">
        <v>2.966666666666667</v>
      </c>
      <c r="I120" s="191">
        <v>3683550</v>
      </c>
      <c r="J120" s="191">
        <v>10927865</v>
      </c>
      <c r="K120" s="193">
        <v>10971576.46</v>
      </c>
      <c r="L120" s="177" t="s">
        <v>472</v>
      </c>
      <c r="M120" s="250" t="s">
        <v>473</v>
      </c>
      <c r="N120" s="250"/>
    </row>
    <row r="121" spans="1:14" ht="15">
      <c r="A121" s="828"/>
      <c r="B121" s="57">
        <v>115</v>
      </c>
      <c r="C121" s="128" t="s">
        <v>512</v>
      </c>
      <c r="D121" s="128" t="s">
        <v>513</v>
      </c>
      <c r="E121" s="78" t="s">
        <v>39</v>
      </c>
      <c r="F121" s="175">
        <v>40940</v>
      </c>
      <c r="G121" s="175">
        <v>41029</v>
      </c>
      <c r="H121" s="176">
        <v>2.966666666666667</v>
      </c>
      <c r="I121" s="191">
        <v>3683550</v>
      </c>
      <c r="J121" s="191">
        <v>10927865</v>
      </c>
      <c r="K121" s="193">
        <v>10971576.46</v>
      </c>
      <c r="L121" s="177" t="s">
        <v>472</v>
      </c>
      <c r="M121" s="250" t="s">
        <v>473</v>
      </c>
      <c r="N121" s="250"/>
    </row>
    <row r="122" spans="1:14" ht="15.75" customHeight="1">
      <c r="A122" s="828"/>
      <c r="B122" s="57">
        <v>116</v>
      </c>
      <c r="C122" s="128" t="s">
        <v>514</v>
      </c>
      <c r="D122" s="128" t="s">
        <v>515</v>
      </c>
      <c r="E122" s="78" t="s">
        <v>13</v>
      </c>
      <c r="F122" s="175">
        <v>40940</v>
      </c>
      <c r="G122" s="175">
        <v>41029</v>
      </c>
      <c r="H122" s="176">
        <v>2.966666666666667</v>
      </c>
      <c r="I122" s="191">
        <v>6517050</v>
      </c>
      <c r="J122" s="191">
        <v>19333915</v>
      </c>
      <c r="K122" s="193">
        <v>19411250.66</v>
      </c>
      <c r="L122" s="177" t="s">
        <v>472</v>
      </c>
      <c r="M122" s="250" t="s">
        <v>473</v>
      </c>
      <c r="N122" s="250"/>
    </row>
    <row r="123" spans="1:14" ht="15">
      <c r="A123" s="828"/>
      <c r="B123" s="57">
        <v>117</v>
      </c>
      <c r="C123" s="3" t="s">
        <v>441</v>
      </c>
      <c r="D123" s="128"/>
      <c r="E123" s="78" t="s">
        <v>115</v>
      </c>
      <c r="F123" s="175">
        <v>40940</v>
      </c>
      <c r="G123" s="175">
        <v>41029</v>
      </c>
      <c r="H123" s="176">
        <v>2.966666666666667</v>
      </c>
      <c r="I123" s="191">
        <v>5667000</v>
      </c>
      <c r="J123" s="191">
        <v>16812100</v>
      </c>
      <c r="K123" s="193">
        <v>16879348.4</v>
      </c>
      <c r="L123" s="177" t="s">
        <v>472</v>
      </c>
      <c r="M123" s="250" t="s">
        <v>473</v>
      </c>
      <c r="N123" s="250"/>
    </row>
    <row r="124" spans="1:14" ht="15">
      <c r="A124" s="828"/>
      <c r="B124" s="57">
        <v>118</v>
      </c>
      <c r="C124" s="3" t="s">
        <v>441</v>
      </c>
      <c r="D124" s="128"/>
      <c r="E124" s="78" t="s">
        <v>13</v>
      </c>
      <c r="F124" s="175">
        <v>40940</v>
      </c>
      <c r="G124" s="175">
        <v>41029</v>
      </c>
      <c r="H124" s="176">
        <v>2.966666666666667</v>
      </c>
      <c r="I124" s="191">
        <v>6517050</v>
      </c>
      <c r="J124" s="191">
        <v>19333915</v>
      </c>
      <c r="K124" s="193">
        <v>19411250.66</v>
      </c>
      <c r="L124" s="177" t="s">
        <v>472</v>
      </c>
      <c r="M124" s="250" t="s">
        <v>473</v>
      </c>
      <c r="N124" s="250"/>
    </row>
    <row r="125" spans="1:14" ht="15" customHeight="1">
      <c r="A125" s="828"/>
      <c r="B125" s="57">
        <v>119</v>
      </c>
      <c r="C125" s="128" t="s">
        <v>516</v>
      </c>
      <c r="D125" s="128" t="s">
        <v>517</v>
      </c>
      <c r="E125" s="78" t="s">
        <v>40</v>
      </c>
      <c r="F125" s="175">
        <v>40940</v>
      </c>
      <c r="G125" s="175">
        <v>41029</v>
      </c>
      <c r="H125" s="176">
        <v>2.966666666666667</v>
      </c>
      <c r="I125" s="191">
        <v>3116850</v>
      </c>
      <c r="J125" s="191">
        <v>9246655</v>
      </c>
      <c r="K125" s="193">
        <v>9283641.62</v>
      </c>
      <c r="L125" s="177" t="s">
        <v>472</v>
      </c>
      <c r="M125" s="250" t="s">
        <v>473</v>
      </c>
      <c r="N125" s="250"/>
    </row>
    <row r="126" spans="1:14" ht="15">
      <c r="A126" s="828"/>
      <c r="B126" s="57">
        <v>120</v>
      </c>
      <c r="C126" s="3" t="s">
        <v>441</v>
      </c>
      <c r="D126" s="128"/>
      <c r="E126" s="78" t="s">
        <v>40</v>
      </c>
      <c r="F126" s="175">
        <v>40940</v>
      </c>
      <c r="G126" s="175">
        <v>41029</v>
      </c>
      <c r="H126" s="176">
        <v>2.966666666666667</v>
      </c>
      <c r="I126" s="191">
        <v>3116850</v>
      </c>
      <c r="J126" s="191">
        <v>9246655</v>
      </c>
      <c r="K126" s="193">
        <v>9283641.62</v>
      </c>
      <c r="L126" s="177" t="s">
        <v>472</v>
      </c>
      <c r="M126" s="250" t="s">
        <v>473</v>
      </c>
      <c r="N126" s="250"/>
    </row>
    <row r="127" spans="1:14" ht="15">
      <c r="A127" s="828"/>
      <c r="B127" s="57">
        <v>121</v>
      </c>
      <c r="C127" s="3" t="s">
        <v>441</v>
      </c>
      <c r="D127" s="128"/>
      <c r="E127" s="78" t="s">
        <v>40</v>
      </c>
      <c r="F127" s="175">
        <v>40940</v>
      </c>
      <c r="G127" s="175">
        <v>41029</v>
      </c>
      <c r="H127" s="176">
        <v>2.966666666666667</v>
      </c>
      <c r="I127" s="191">
        <v>3116850</v>
      </c>
      <c r="J127" s="191">
        <v>9246655</v>
      </c>
      <c r="K127" s="193">
        <v>9283641.62</v>
      </c>
      <c r="L127" s="177" t="s">
        <v>472</v>
      </c>
      <c r="M127" s="250" t="s">
        <v>473</v>
      </c>
      <c r="N127" s="250"/>
    </row>
    <row r="128" spans="1:14" ht="15">
      <c r="A128" s="828"/>
      <c r="B128" s="57">
        <v>122</v>
      </c>
      <c r="C128" s="3" t="s">
        <v>441</v>
      </c>
      <c r="D128" s="128"/>
      <c r="E128" s="78" t="s">
        <v>40</v>
      </c>
      <c r="F128" s="175">
        <v>40940</v>
      </c>
      <c r="G128" s="175">
        <v>41029</v>
      </c>
      <c r="H128" s="176">
        <v>2.966666666666667</v>
      </c>
      <c r="I128" s="191">
        <v>3116850</v>
      </c>
      <c r="J128" s="191">
        <v>9246655</v>
      </c>
      <c r="K128" s="193">
        <v>9283641.62</v>
      </c>
      <c r="L128" s="177" t="s">
        <v>472</v>
      </c>
      <c r="M128" s="250" t="s">
        <v>473</v>
      </c>
      <c r="N128" s="250"/>
    </row>
    <row r="129" spans="1:14" ht="15">
      <c r="A129" s="828"/>
      <c r="B129" s="57">
        <v>123</v>
      </c>
      <c r="C129" s="3" t="s">
        <v>441</v>
      </c>
      <c r="D129" s="128"/>
      <c r="E129" s="78" t="s">
        <v>40</v>
      </c>
      <c r="F129" s="175">
        <v>40940</v>
      </c>
      <c r="G129" s="175">
        <v>41029</v>
      </c>
      <c r="H129" s="176">
        <v>2.966666666666667</v>
      </c>
      <c r="I129" s="191">
        <v>3116850</v>
      </c>
      <c r="J129" s="191">
        <v>9246655</v>
      </c>
      <c r="K129" s="193">
        <v>9283641.62</v>
      </c>
      <c r="L129" s="177" t="s">
        <v>472</v>
      </c>
      <c r="M129" s="250" t="s">
        <v>473</v>
      </c>
      <c r="N129" s="250"/>
    </row>
    <row r="130" spans="1:14" ht="15">
      <c r="A130" s="828"/>
      <c r="B130" s="57">
        <v>124</v>
      </c>
      <c r="C130" s="3" t="s">
        <v>441</v>
      </c>
      <c r="D130" s="128"/>
      <c r="E130" s="78" t="s">
        <v>40</v>
      </c>
      <c r="F130" s="175">
        <v>40940</v>
      </c>
      <c r="G130" s="175">
        <v>41029</v>
      </c>
      <c r="H130" s="176">
        <v>2.966666666666667</v>
      </c>
      <c r="I130" s="191">
        <v>3116850</v>
      </c>
      <c r="J130" s="191">
        <v>9246655</v>
      </c>
      <c r="K130" s="193">
        <v>9283641.62</v>
      </c>
      <c r="L130" s="177" t="s">
        <v>472</v>
      </c>
      <c r="M130" s="250" t="s">
        <v>473</v>
      </c>
      <c r="N130" s="250"/>
    </row>
    <row r="131" spans="1:14" ht="15">
      <c r="A131" s="828"/>
      <c r="B131" s="57">
        <v>125</v>
      </c>
      <c r="C131" s="3" t="s">
        <v>441</v>
      </c>
      <c r="D131" s="128"/>
      <c r="E131" s="78" t="s">
        <v>40</v>
      </c>
      <c r="F131" s="175">
        <v>40940</v>
      </c>
      <c r="G131" s="175">
        <v>41029</v>
      </c>
      <c r="H131" s="176">
        <v>2.966666666666667</v>
      </c>
      <c r="I131" s="191">
        <v>3116850</v>
      </c>
      <c r="J131" s="191">
        <v>9246655</v>
      </c>
      <c r="K131" s="193">
        <v>9283641.62</v>
      </c>
      <c r="L131" s="177" t="s">
        <v>472</v>
      </c>
      <c r="M131" s="250" t="s">
        <v>473</v>
      </c>
      <c r="N131" s="250"/>
    </row>
    <row r="132" spans="1:14" ht="15">
      <c r="A132" s="828"/>
      <c r="B132" s="57">
        <v>126</v>
      </c>
      <c r="C132" s="3" t="s">
        <v>441</v>
      </c>
      <c r="D132" s="128"/>
      <c r="E132" s="78" t="s">
        <v>40</v>
      </c>
      <c r="F132" s="175">
        <v>40940</v>
      </c>
      <c r="G132" s="175">
        <v>41029</v>
      </c>
      <c r="H132" s="176">
        <v>2.966666666666667</v>
      </c>
      <c r="I132" s="191">
        <v>3116850</v>
      </c>
      <c r="J132" s="191">
        <v>9246655</v>
      </c>
      <c r="K132" s="193">
        <v>9283641.62</v>
      </c>
      <c r="L132" s="177" t="s">
        <v>472</v>
      </c>
      <c r="M132" s="250" t="s">
        <v>473</v>
      </c>
      <c r="N132" s="250"/>
    </row>
    <row r="133" spans="1:14" ht="15">
      <c r="A133" s="828"/>
      <c r="B133" s="57">
        <v>127</v>
      </c>
      <c r="C133" s="3" t="s">
        <v>441</v>
      </c>
      <c r="D133" s="128"/>
      <c r="E133" s="78" t="s">
        <v>40</v>
      </c>
      <c r="F133" s="175">
        <v>40940</v>
      </c>
      <c r="G133" s="175">
        <v>41029</v>
      </c>
      <c r="H133" s="176">
        <v>2.966666666666667</v>
      </c>
      <c r="I133" s="191">
        <v>3116850</v>
      </c>
      <c r="J133" s="191">
        <v>9246655</v>
      </c>
      <c r="K133" s="193">
        <v>9283641.62</v>
      </c>
      <c r="L133" s="177" t="s">
        <v>472</v>
      </c>
      <c r="M133" s="250" t="s">
        <v>473</v>
      </c>
      <c r="N133" s="250"/>
    </row>
    <row r="134" spans="1:14" ht="15">
      <c r="A134" s="828"/>
      <c r="B134" s="57">
        <v>128</v>
      </c>
      <c r="C134" s="3" t="s">
        <v>441</v>
      </c>
      <c r="D134" s="128"/>
      <c r="E134" s="78" t="s">
        <v>40</v>
      </c>
      <c r="F134" s="175">
        <v>40940</v>
      </c>
      <c r="G134" s="175">
        <v>41029</v>
      </c>
      <c r="H134" s="176">
        <v>2.966666666666667</v>
      </c>
      <c r="I134" s="191">
        <v>3116850</v>
      </c>
      <c r="J134" s="191">
        <v>9246655</v>
      </c>
      <c r="K134" s="193">
        <v>9283641.62</v>
      </c>
      <c r="L134" s="177" t="s">
        <v>472</v>
      </c>
      <c r="M134" s="250" t="s">
        <v>473</v>
      </c>
      <c r="N134" s="250"/>
    </row>
    <row r="135" spans="1:14" ht="15">
      <c r="A135" s="828"/>
      <c r="B135" s="57">
        <v>129</v>
      </c>
      <c r="C135" s="3" t="s">
        <v>441</v>
      </c>
      <c r="D135" s="128"/>
      <c r="E135" s="78" t="s">
        <v>40</v>
      </c>
      <c r="F135" s="175">
        <v>40940</v>
      </c>
      <c r="G135" s="175">
        <v>41029</v>
      </c>
      <c r="H135" s="176">
        <v>2.966666666666667</v>
      </c>
      <c r="I135" s="191">
        <v>3116850</v>
      </c>
      <c r="J135" s="191">
        <v>9246655</v>
      </c>
      <c r="K135" s="193">
        <v>9283641.62</v>
      </c>
      <c r="L135" s="177" t="s">
        <v>472</v>
      </c>
      <c r="M135" s="250" t="s">
        <v>473</v>
      </c>
      <c r="N135" s="250"/>
    </row>
    <row r="136" spans="1:14" ht="15">
      <c r="A136" s="828"/>
      <c r="B136" s="57">
        <v>130</v>
      </c>
      <c r="C136" s="3" t="s">
        <v>441</v>
      </c>
      <c r="D136" s="128"/>
      <c r="E136" s="78" t="s">
        <v>40</v>
      </c>
      <c r="F136" s="175">
        <v>40940</v>
      </c>
      <c r="G136" s="175">
        <v>41029</v>
      </c>
      <c r="H136" s="176">
        <v>2.966666666666667</v>
      </c>
      <c r="I136" s="191">
        <v>3116850</v>
      </c>
      <c r="J136" s="191">
        <v>9246655</v>
      </c>
      <c r="K136" s="193">
        <v>9283641.62</v>
      </c>
      <c r="L136" s="177" t="s">
        <v>472</v>
      </c>
      <c r="M136" s="250" t="s">
        <v>473</v>
      </c>
      <c r="N136" s="250"/>
    </row>
    <row r="137" spans="1:14" ht="15">
      <c r="A137" s="828"/>
      <c r="B137" s="57">
        <v>131</v>
      </c>
      <c r="C137" s="3" t="s">
        <v>441</v>
      </c>
      <c r="D137" s="128"/>
      <c r="E137" s="78" t="s">
        <v>40</v>
      </c>
      <c r="F137" s="175">
        <v>40940</v>
      </c>
      <c r="G137" s="175">
        <v>41029</v>
      </c>
      <c r="H137" s="176">
        <v>2.966666666666667</v>
      </c>
      <c r="I137" s="191">
        <v>3116850</v>
      </c>
      <c r="J137" s="191">
        <v>9246655</v>
      </c>
      <c r="K137" s="193">
        <v>9283641.62</v>
      </c>
      <c r="L137" s="177" t="s">
        <v>472</v>
      </c>
      <c r="M137" s="250" t="s">
        <v>473</v>
      </c>
      <c r="N137" s="250"/>
    </row>
    <row r="138" spans="1:14" ht="15">
      <c r="A138" s="828"/>
      <c r="B138" s="57">
        <v>132</v>
      </c>
      <c r="C138" s="3" t="s">
        <v>441</v>
      </c>
      <c r="D138" s="128"/>
      <c r="E138" s="78" t="s">
        <v>40</v>
      </c>
      <c r="F138" s="175">
        <v>40940</v>
      </c>
      <c r="G138" s="175">
        <v>41029</v>
      </c>
      <c r="H138" s="176">
        <v>2.966666666666667</v>
      </c>
      <c r="I138" s="191">
        <v>3116850</v>
      </c>
      <c r="J138" s="191">
        <v>9246655</v>
      </c>
      <c r="K138" s="193">
        <v>9283641.62</v>
      </c>
      <c r="L138" s="177" t="s">
        <v>472</v>
      </c>
      <c r="M138" s="250" t="s">
        <v>473</v>
      </c>
      <c r="N138" s="250"/>
    </row>
    <row r="139" spans="1:14" ht="15">
      <c r="A139" s="828"/>
      <c r="B139" s="57">
        <v>133</v>
      </c>
      <c r="C139" s="3" t="s">
        <v>441</v>
      </c>
      <c r="D139" s="128"/>
      <c r="E139" s="78" t="s">
        <v>40</v>
      </c>
      <c r="F139" s="175">
        <v>40940</v>
      </c>
      <c r="G139" s="175">
        <v>41029</v>
      </c>
      <c r="H139" s="176">
        <v>2.966666666666667</v>
      </c>
      <c r="I139" s="191">
        <v>3116850</v>
      </c>
      <c r="J139" s="191">
        <v>9246655</v>
      </c>
      <c r="K139" s="193">
        <v>9283641.62</v>
      </c>
      <c r="L139" s="177" t="s">
        <v>472</v>
      </c>
      <c r="M139" s="250" t="s">
        <v>473</v>
      </c>
      <c r="N139" s="250"/>
    </row>
    <row r="140" spans="1:14" ht="15">
      <c r="A140" s="828"/>
      <c r="B140" s="57">
        <v>134</v>
      </c>
      <c r="C140" s="3" t="s">
        <v>441</v>
      </c>
      <c r="D140" s="128"/>
      <c r="E140" s="78" t="s">
        <v>40</v>
      </c>
      <c r="F140" s="175">
        <v>40940</v>
      </c>
      <c r="G140" s="175">
        <v>41029</v>
      </c>
      <c r="H140" s="176">
        <v>2.966666666666667</v>
      </c>
      <c r="I140" s="191">
        <v>3116850</v>
      </c>
      <c r="J140" s="191">
        <v>9246655</v>
      </c>
      <c r="K140" s="193">
        <v>9283641.62</v>
      </c>
      <c r="L140" s="177" t="s">
        <v>472</v>
      </c>
      <c r="M140" s="250" t="s">
        <v>473</v>
      </c>
      <c r="N140" s="250"/>
    </row>
    <row r="141" spans="1:14" ht="15">
      <c r="A141" s="828"/>
      <c r="B141" s="57">
        <v>135</v>
      </c>
      <c r="C141" s="3" t="s">
        <v>441</v>
      </c>
      <c r="D141" s="128"/>
      <c r="E141" s="78" t="s">
        <v>40</v>
      </c>
      <c r="F141" s="175">
        <v>40940</v>
      </c>
      <c r="G141" s="175">
        <v>41029</v>
      </c>
      <c r="H141" s="176">
        <v>2.966666666666667</v>
      </c>
      <c r="I141" s="191">
        <v>3116850</v>
      </c>
      <c r="J141" s="191">
        <v>9246655</v>
      </c>
      <c r="K141" s="193">
        <v>9283641.62</v>
      </c>
      <c r="L141" s="177" t="s">
        <v>472</v>
      </c>
      <c r="M141" s="250" t="s">
        <v>473</v>
      </c>
      <c r="N141" s="250"/>
    </row>
    <row r="142" spans="1:14" ht="15">
      <c r="A142" s="828"/>
      <c r="B142" s="57">
        <v>136</v>
      </c>
      <c r="C142" s="3" t="s">
        <v>441</v>
      </c>
      <c r="D142" s="128"/>
      <c r="E142" s="78" t="s">
        <v>40</v>
      </c>
      <c r="F142" s="175">
        <v>40940</v>
      </c>
      <c r="G142" s="175">
        <v>41029</v>
      </c>
      <c r="H142" s="176">
        <v>2.966666666666667</v>
      </c>
      <c r="I142" s="191">
        <v>3116850</v>
      </c>
      <c r="J142" s="191">
        <v>9246655</v>
      </c>
      <c r="K142" s="193">
        <v>9283641.62</v>
      </c>
      <c r="L142" s="177" t="s">
        <v>472</v>
      </c>
      <c r="M142" s="250" t="s">
        <v>473</v>
      </c>
      <c r="N142" s="250"/>
    </row>
    <row r="143" spans="1:14" ht="15">
      <c r="A143" s="828"/>
      <c r="B143" s="57">
        <v>137</v>
      </c>
      <c r="C143" s="3" t="s">
        <v>441</v>
      </c>
      <c r="D143" s="128"/>
      <c r="E143" s="78" t="s">
        <v>40</v>
      </c>
      <c r="F143" s="175">
        <v>40940</v>
      </c>
      <c r="G143" s="175">
        <v>41029</v>
      </c>
      <c r="H143" s="176">
        <v>2.966666666666667</v>
      </c>
      <c r="I143" s="191">
        <v>3116850</v>
      </c>
      <c r="J143" s="191">
        <v>9246655</v>
      </c>
      <c r="K143" s="193">
        <v>9283641.62</v>
      </c>
      <c r="L143" s="177" t="s">
        <v>472</v>
      </c>
      <c r="M143" s="250" t="s">
        <v>473</v>
      </c>
      <c r="N143" s="250"/>
    </row>
    <row r="144" spans="1:14" ht="15">
      <c r="A144" s="828"/>
      <c r="B144" s="57">
        <v>138</v>
      </c>
      <c r="C144" s="3" t="s">
        <v>441</v>
      </c>
      <c r="D144" s="128"/>
      <c r="E144" s="78" t="s">
        <v>40</v>
      </c>
      <c r="F144" s="175">
        <v>40940</v>
      </c>
      <c r="G144" s="175">
        <v>41029</v>
      </c>
      <c r="H144" s="176">
        <v>2.966666666666667</v>
      </c>
      <c r="I144" s="191">
        <v>3116850</v>
      </c>
      <c r="J144" s="191">
        <v>9246655</v>
      </c>
      <c r="K144" s="193">
        <v>9283641.62</v>
      </c>
      <c r="L144" s="177" t="s">
        <v>472</v>
      </c>
      <c r="M144" s="250" t="s">
        <v>473</v>
      </c>
      <c r="N144" s="250"/>
    </row>
    <row r="145" spans="1:14" ht="15">
      <c r="A145" s="828"/>
      <c r="B145" s="57">
        <v>139</v>
      </c>
      <c r="C145" s="3" t="s">
        <v>441</v>
      </c>
      <c r="D145" s="128"/>
      <c r="E145" s="78" t="s">
        <v>40</v>
      </c>
      <c r="F145" s="175">
        <v>40940</v>
      </c>
      <c r="G145" s="175">
        <v>41029</v>
      </c>
      <c r="H145" s="176">
        <v>2.966666666666667</v>
      </c>
      <c r="I145" s="191">
        <v>3116850</v>
      </c>
      <c r="J145" s="191">
        <v>9246655</v>
      </c>
      <c r="K145" s="193">
        <v>9283641.62</v>
      </c>
      <c r="L145" s="177" t="s">
        <v>472</v>
      </c>
      <c r="M145" s="250" t="s">
        <v>473</v>
      </c>
      <c r="N145" s="250"/>
    </row>
    <row r="146" spans="1:14" ht="15">
      <c r="A146" s="828"/>
      <c r="B146" s="57">
        <v>140</v>
      </c>
      <c r="C146" s="3" t="s">
        <v>441</v>
      </c>
      <c r="D146" s="128"/>
      <c r="E146" s="78" t="s">
        <v>39</v>
      </c>
      <c r="F146" s="175">
        <v>40940</v>
      </c>
      <c r="G146" s="175">
        <v>41029</v>
      </c>
      <c r="H146" s="176">
        <v>2.966666666666667</v>
      </c>
      <c r="I146" s="191">
        <v>3683550</v>
      </c>
      <c r="J146" s="191">
        <v>10927865</v>
      </c>
      <c r="K146" s="193">
        <v>10971576.46</v>
      </c>
      <c r="L146" s="177" t="s">
        <v>472</v>
      </c>
      <c r="M146" s="250" t="s">
        <v>473</v>
      </c>
      <c r="N146" s="250"/>
    </row>
    <row r="147" spans="1:14" ht="15">
      <c r="A147" s="828"/>
      <c r="B147" s="57">
        <v>141</v>
      </c>
      <c r="C147" s="3" t="s">
        <v>441</v>
      </c>
      <c r="D147" s="128"/>
      <c r="E147" s="78" t="s">
        <v>39</v>
      </c>
      <c r="F147" s="175">
        <v>40940</v>
      </c>
      <c r="G147" s="175">
        <v>41029</v>
      </c>
      <c r="H147" s="176">
        <v>2.966666666666667</v>
      </c>
      <c r="I147" s="191">
        <v>3683550</v>
      </c>
      <c r="J147" s="191">
        <v>10927865</v>
      </c>
      <c r="K147" s="193">
        <v>10971576.46</v>
      </c>
      <c r="L147" s="177" t="s">
        <v>472</v>
      </c>
      <c r="M147" s="250" t="s">
        <v>473</v>
      </c>
      <c r="N147" s="250"/>
    </row>
    <row r="148" spans="1:14" ht="15">
      <c r="A148" s="828"/>
      <c r="B148" s="57">
        <v>142</v>
      </c>
      <c r="C148" s="3" t="s">
        <v>441</v>
      </c>
      <c r="D148" s="128"/>
      <c r="E148" s="78" t="s">
        <v>39</v>
      </c>
      <c r="F148" s="175">
        <v>40940</v>
      </c>
      <c r="G148" s="175">
        <v>41029</v>
      </c>
      <c r="H148" s="176">
        <v>2.966666666666667</v>
      </c>
      <c r="I148" s="191">
        <v>3683550</v>
      </c>
      <c r="J148" s="191">
        <v>10927865</v>
      </c>
      <c r="K148" s="193">
        <v>10971576.46</v>
      </c>
      <c r="L148" s="177" t="s">
        <v>472</v>
      </c>
      <c r="M148" s="250" t="s">
        <v>473</v>
      </c>
      <c r="N148" s="250"/>
    </row>
    <row r="149" spans="1:14" ht="15">
      <c r="A149" s="828"/>
      <c r="B149" s="57">
        <v>143</v>
      </c>
      <c r="C149" s="3" t="s">
        <v>441</v>
      </c>
      <c r="D149" s="130"/>
      <c r="E149" s="78" t="s">
        <v>112</v>
      </c>
      <c r="F149" s="175">
        <v>40940</v>
      </c>
      <c r="G149" s="175">
        <v>41029</v>
      </c>
      <c r="H149" s="176">
        <v>2.966666666666667</v>
      </c>
      <c r="I149" s="191">
        <v>4533600</v>
      </c>
      <c r="J149" s="191">
        <v>13449680</v>
      </c>
      <c r="K149" s="193">
        <v>13503478.72</v>
      </c>
      <c r="L149" s="177" t="s">
        <v>472</v>
      </c>
      <c r="M149" s="250" t="s">
        <v>473</v>
      </c>
      <c r="N149" s="250"/>
    </row>
    <row r="150" spans="1:14" ht="15">
      <c r="A150" s="828"/>
      <c r="B150" s="57">
        <v>144</v>
      </c>
      <c r="C150" s="3" t="s">
        <v>441</v>
      </c>
      <c r="D150" s="130"/>
      <c r="E150" s="78" t="s">
        <v>112</v>
      </c>
      <c r="F150" s="175">
        <v>40940</v>
      </c>
      <c r="G150" s="175">
        <v>41029</v>
      </c>
      <c r="H150" s="176">
        <v>2.966666666666667</v>
      </c>
      <c r="I150" s="191">
        <v>4533600</v>
      </c>
      <c r="J150" s="191">
        <v>13449680</v>
      </c>
      <c r="K150" s="193">
        <v>13503478.72</v>
      </c>
      <c r="L150" s="177" t="s">
        <v>472</v>
      </c>
      <c r="M150" s="250" t="s">
        <v>473</v>
      </c>
      <c r="N150" s="250"/>
    </row>
    <row r="151" spans="1:14" ht="15">
      <c r="A151" s="828"/>
      <c r="B151" s="57">
        <v>145</v>
      </c>
      <c r="C151" s="3" t="s">
        <v>441</v>
      </c>
      <c r="D151" s="130"/>
      <c r="E151" s="78" t="s">
        <v>112</v>
      </c>
      <c r="F151" s="175">
        <v>40940</v>
      </c>
      <c r="G151" s="175">
        <v>41029</v>
      </c>
      <c r="H151" s="176">
        <v>2.966666666666667</v>
      </c>
      <c r="I151" s="191">
        <v>4533600</v>
      </c>
      <c r="J151" s="191">
        <v>13449680</v>
      </c>
      <c r="K151" s="193">
        <v>13503478.72</v>
      </c>
      <c r="L151" s="177" t="s">
        <v>472</v>
      </c>
      <c r="M151" s="250" t="s">
        <v>473</v>
      </c>
      <c r="N151" s="250"/>
    </row>
    <row r="152" spans="1:14" ht="15">
      <c r="A152" s="828"/>
      <c r="B152" s="57">
        <v>146</v>
      </c>
      <c r="C152" s="3" t="s">
        <v>441</v>
      </c>
      <c r="D152" s="130"/>
      <c r="E152" s="78" t="s">
        <v>112</v>
      </c>
      <c r="F152" s="175">
        <v>40940</v>
      </c>
      <c r="G152" s="175">
        <v>41029</v>
      </c>
      <c r="H152" s="176">
        <v>2.966666666666667</v>
      </c>
      <c r="I152" s="191">
        <v>4533600</v>
      </c>
      <c r="J152" s="191">
        <v>13449680</v>
      </c>
      <c r="K152" s="193">
        <v>13503478.72</v>
      </c>
      <c r="L152" s="177" t="s">
        <v>472</v>
      </c>
      <c r="M152" s="250" t="s">
        <v>473</v>
      </c>
      <c r="N152" s="250"/>
    </row>
    <row r="153" spans="1:14" ht="15">
      <c r="A153" s="828"/>
      <c r="B153" s="57">
        <v>147</v>
      </c>
      <c r="C153" s="3" t="s">
        <v>441</v>
      </c>
      <c r="D153" s="130"/>
      <c r="E153" s="78" t="s">
        <v>112</v>
      </c>
      <c r="F153" s="175">
        <v>40940</v>
      </c>
      <c r="G153" s="175">
        <v>41029</v>
      </c>
      <c r="H153" s="176">
        <v>2.966666666666667</v>
      </c>
      <c r="I153" s="191">
        <v>4533600</v>
      </c>
      <c r="J153" s="191">
        <v>13449680</v>
      </c>
      <c r="K153" s="193">
        <v>13503478.72</v>
      </c>
      <c r="L153" s="177" t="s">
        <v>472</v>
      </c>
      <c r="M153" s="250" t="s">
        <v>473</v>
      </c>
      <c r="N153" s="250"/>
    </row>
    <row r="154" spans="1:14" ht="15">
      <c r="A154" s="828"/>
      <c r="B154" s="57">
        <v>148</v>
      </c>
      <c r="C154" s="3" t="s">
        <v>441</v>
      </c>
      <c r="D154" s="130"/>
      <c r="E154" s="78" t="s">
        <v>112</v>
      </c>
      <c r="F154" s="175">
        <v>40940</v>
      </c>
      <c r="G154" s="175">
        <v>41029</v>
      </c>
      <c r="H154" s="176">
        <v>2.966666666666667</v>
      </c>
      <c r="I154" s="191">
        <v>4533600</v>
      </c>
      <c r="J154" s="191">
        <v>13449680</v>
      </c>
      <c r="K154" s="193">
        <v>13503478.72</v>
      </c>
      <c r="L154" s="177" t="s">
        <v>472</v>
      </c>
      <c r="M154" s="250" t="s">
        <v>473</v>
      </c>
      <c r="N154" s="250"/>
    </row>
    <row r="155" spans="1:14" ht="15">
      <c r="A155" s="828"/>
      <c r="B155" s="57">
        <v>149</v>
      </c>
      <c r="C155" s="3" t="s">
        <v>441</v>
      </c>
      <c r="D155" s="130"/>
      <c r="E155" s="78" t="s">
        <v>112</v>
      </c>
      <c r="F155" s="175">
        <v>40940</v>
      </c>
      <c r="G155" s="175">
        <v>41029</v>
      </c>
      <c r="H155" s="176">
        <v>2.966666666666667</v>
      </c>
      <c r="I155" s="191">
        <v>4533600</v>
      </c>
      <c r="J155" s="191">
        <v>13449680</v>
      </c>
      <c r="K155" s="193">
        <v>13503478.72</v>
      </c>
      <c r="L155" s="177" t="s">
        <v>472</v>
      </c>
      <c r="M155" s="250" t="s">
        <v>473</v>
      </c>
      <c r="N155" s="250"/>
    </row>
    <row r="156" spans="1:14" ht="15" customHeight="1">
      <c r="A156" s="828"/>
      <c r="B156" s="57">
        <v>150</v>
      </c>
      <c r="C156" s="128" t="s">
        <v>518</v>
      </c>
      <c r="D156" s="128" t="s">
        <v>519</v>
      </c>
      <c r="E156" s="78" t="s">
        <v>520</v>
      </c>
      <c r="F156" s="175">
        <v>40940</v>
      </c>
      <c r="G156" s="175">
        <v>41029</v>
      </c>
      <c r="H156" s="176">
        <v>2.966666666666667</v>
      </c>
      <c r="I156" s="191">
        <v>1615095</v>
      </c>
      <c r="J156" s="191">
        <v>4791448.5</v>
      </c>
      <c r="K156" s="193">
        <v>4810614.294</v>
      </c>
      <c r="L156" s="177" t="s">
        <v>472</v>
      </c>
      <c r="M156" s="250" t="s">
        <v>473</v>
      </c>
      <c r="N156" s="250"/>
    </row>
    <row r="157" spans="1:14" ht="15">
      <c r="A157" s="828"/>
      <c r="B157" s="57">
        <v>151</v>
      </c>
      <c r="C157" s="3" t="s">
        <v>441</v>
      </c>
      <c r="D157" s="130"/>
      <c r="E157" s="78" t="s">
        <v>98</v>
      </c>
      <c r="F157" s="175">
        <v>40940</v>
      </c>
      <c r="G157" s="175">
        <v>41029</v>
      </c>
      <c r="H157" s="176">
        <v>2.966666666666667</v>
      </c>
      <c r="I157" s="191">
        <v>1700100</v>
      </c>
      <c r="J157" s="191">
        <v>5043630</v>
      </c>
      <c r="K157" s="193">
        <v>5063804.52</v>
      </c>
      <c r="L157" s="177" t="s">
        <v>472</v>
      </c>
      <c r="M157" s="250" t="s">
        <v>473</v>
      </c>
      <c r="N157" s="250"/>
    </row>
    <row r="158" spans="1:14" ht="15">
      <c r="A158" s="828"/>
      <c r="B158" s="57">
        <v>152</v>
      </c>
      <c r="C158" s="3" t="s">
        <v>441</v>
      </c>
      <c r="D158" s="130"/>
      <c r="E158" s="78" t="s">
        <v>98</v>
      </c>
      <c r="F158" s="175">
        <v>40940</v>
      </c>
      <c r="G158" s="175">
        <v>41029</v>
      </c>
      <c r="H158" s="176">
        <v>2.966666666666667</v>
      </c>
      <c r="I158" s="191">
        <v>1700100</v>
      </c>
      <c r="J158" s="191">
        <v>5043630</v>
      </c>
      <c r="K158" s="193">
        <v>5063804.52</v>
      </c>
      <c r="L158" s="177" t="s">
        <v>472</v>
      </c>
      <c r="M158" s="250" t="s">
        <v>473</v>
      </c>
      <c r="N158" s="250"/>
    </row>
    <row r="159" spans="1:14" ht="15">
      <c r="A159" s="828"/>
      <c r="B159" s="57">
        <v>153</v>
      </c>
      <c r="C159" s="3" t="s">
        <v>441</v>
      </c>
      <c r="D159" s="130"/>
      <c r="E159" s="78" t="s">
        <v>95</v>
      </c>
      <c r="F159" s="175">
        <v>40940</v>
      </c>
      <c r="G159" s="175">
        <v>41029</v>
      </c>
      <c r="H159" s="176">
        <v>2.966666666666667</v>
      </c>
      <c r="I159" s="191">
        <v>1983450</v>
      </c>
      <c r="J159" s="191">
        <v>5884235</v>
      </c>
      <c r="K159" s="193">
        <v>5907771.94</v>
      </c>
      <c r="L159" s="177" t="s">
        <v>472</v>
      </c>
      <c r="M159" s="250" t="s">
        <v>473</v>
      </c>
      <c r="N159" s="250"/>
    </row>
    <row r="160" spans="1:14" ht="15">
      <c r="A160" s="828"/>
      <c r="B160" s="57">
        <v>154</v>
      </c>
      <c r="C160" s="3" t="s">
        <v>441</v>
      </c>
      <c r="D160" s="130"/>
      <c r="E160" s="78" t="s">
        <v>95</v>
      </c>
      <c r="F160" s="175">
        <v>40940</v>
      </c>
      <c r="G160" s="175">
        <v>41029</v>
      </c>
      <c r="H160" s="176">
        <v>2.966666666666667</v>
      </c>
      <c r="I160" s="191">
        <v>1983450</v>
      </c>
      <c r="J160" s="191">
        <v>5884235</v>
      </c>
      <c r="K160" s="193">
        <v>5907771.94</v>
      </c>
      <c r="L160" s="177" t="s">
        <v>472</v>
      </c>
      <c r="M160" s="250" t="s">
        <v>473</v>
      </c>
      <c r="N160" s="250"/>
    </row>
    <row r="161" spans="1:14" ht="15.75" customHeight="1">
      <c r="A161" s="828"/>
      <c r="B161" s="57">
        <v>155</v>
      </c>
      <c r="C161" s="128" t="s">
        <v>521</v>
      </c>
      <c r="D161" s="128" t="s">
        <v>522</v>
      </c>
      <c r="E161" s="78" t="s">
        <v>13</v>
      </c>
      <c r="F161" s="175">
        <v>40940</v>
      </c>
      <c r="G161" s="175">
        <v>41029</v>
      </c>
      <c r="H161" s="176">
        <v>2.966666666666667</v>
      </c>
      <c r="I161" s="191">
        <v>6517050</v>
      </c>
      <c r="J161" s="191">
        <v>19333915</v>
      </c>
      <c r="K161" s="193">
        <v>19411250.66</v>
      </c>
      <c r="L161" s="177" t="s">
        <v>472</v>
      </c>
      <c r="M161" s="250" t="s">
        <v>473</v>
      </c>
      <c r="N161" s="250"/>
    </row>
    <row r="162" spans="1:14" ht="15.75" customHeight="1">
      <c r="A162" s="828"/>
      <c r="B162" s="57">
        <v>156</v>
      </c>
      <c r="C162" s="128" t="s">
        <v>523</v>
      </c>
      <c r="D162" s="128" t="s">
        <v>524</v>
      </c>
      <c r="E162" s="78" t="s">
        <v>13</v>
      </c>
      <c r="F162" s="175">
        <v>40940</v>
      </c>
      <c r="G162" s="175">
        <v>41029</v>
      </c>
      <c r="H162" s="176">
        <v>2.966666666666667</v>
      </c>
      <c r="I162" s="191">
        <v>6517050</v>
      </c>
      <c r="J162" s="191">
        <v>19333915</v>
      </c>
      <c r="K162" s="193">
        <v>19411250.66</v>
      </c>
      <c r="L162" s="177" t="s">
        <v>472</v>
      </c>
      <c r="M162" s="250" t="s">
        <v>473</v>
      </c>
      <c r="N162" s="250"/>
    </row>
    <row r="163" spans="1:14" ht="15.75" customHeight="1">
      <c r="A163" s="828"/>
      <c r="B163" s="57">
        <v>157</v>
      </c>
      <c r="C163" s="128" t="s">
        <v>525</v>
      </c>
      <c r="D163" s="128" t="s">
        <v>526</v>
      </c>
      <c r="E163" s="78" t="s">
        <v>13</v>
      </c>
      <c r="F163" s="175">
        <v>40940</v>
      </c>
      <c r="G163" s="175">
        <v>41029</v>
      </c>
      <c r="H163" s="176">
        <v>2.966666666666667</v>
      </c>
      <c r="I163" s="191">
        <v>6517050</v>
      </c>
      <c r="J163" s="191">
        <v>19333915</v>
      </c>
      <c r="K163" s="193">
        <v>19411250.66</v>
      </c>
      <c r="L163" s="177" t="s">
        <v>472</v>
      </c>
      <c r="M163" s="250" t="s">
        <v>473</v>
      </c>
      <c r="N163" s="250"/>
    </row>
    <row r="164" spans="1:14" ht="15.75" customHeight="1">
      <c r="A164" s="828"/>
      <c r="B164" s="57">
        <v>158</v>
      </c>
      <c r="C164" s="128" t="s">
        <v>527</v>
      </c>
      <c r="D164" s="128" t="s">
        <v>528</v>
      </c>
      <c r="E164" s="78" t="s">
        <v>115</v>
      </c>
      <c r="F164" s="175">
        <v>40940</v>
      </c>
      <c r="G164" s="175">
        <v>41029</v>
      </c>
      <c r="H164" s="176">
        <v>2.966666666666667</v>
      </c>
      <c r="I164" s="191">
        <v>5667000</v>
      </c>
      <c r="J164" s="191">
        <v>16812100</v>
      </c>
      <c r="K164" s="193">
        <v>16879348.4</v>
      </c>
      <c r="L164" s="177" t="s">
        <v>472</v>
      </c>
      <c r="M164" s="250" t="s">
        <v>473</v>
      </c>
      <c r="N164" s="250"/>
    </row>
    <row r="165" spans="1:14" ht="15.75" customHeight="1">
      <c r="A165" s="828"/>
      <c r="B165" s="57">
        <v>159</v>
      </c>
      <c r="C165" s="128" t="s">
        <v>529</v>
      </c>
      <c r="D165" s="128" t="s">
        <v>530</v>
      </c>
      <c r="E165" s="78" t="s">
        <v>115</v>
      </c>
      <c r="F165" s="175">
        <v>40940</v>
      </c>
      <c r="G165" s="175">
        <v>41029</v>
      </c>
      <c r="H165" s="176">
        <v>2.966666666666667</v>
      </c>
      <c r="I165" s="191">
        <v>5667000</v>
      </c>
      <c r="J165" s="191">
        <v>16812100</v>
      </c>
      <c r="K165" s="193">
        <v>16879348.4</v>
      </c>
      <c r="L165" s="177" t="s">
        <v>472</v>
      </c>
      <c r="M165" s="250" t="s">
        <v>473</v>
      </c>
      <c r="N165" s="250"/>
    </row>
    <row r="166" spans="1:14" ht="15.75" customHeight="1">
      <c r="A166" s="828"/>
      <c r="B166" s="57">
        <v>160</v>
      </c>
      <c r="C166" s="128" t="s">
        <v>531</v>
      </c>
      <c r="D166" s="128" t="s">
        <v>532</v>
      </c>
      <c r="E166" s="78" t="s">
        <v>115</v>
      </c>
      <c r="F166" s="175">
        <v>40940</v>
      </c>
      <c r="G166" s="175">
        <v>41029</v>
      </c>
      <c r="H166" s="176">
        <v>2.966666666666667</v>
      </c>
      <c r="I166" s="191">
        <v>5667000</v>
      </c>
      <c r="J166" s="191">
        <v>16812100</v>
      </c>
      <c r="K166" s="193">
        <v>16879348.4</v>
      </c>
      <c r="L166" s="177" t="s">
        <v>472</v>
      </c>
      <c r="M166" s="250" t="s">
        <v>473</v>
      </c>
      <c r="N166" s="250"/>
    </row>
    <row r="167" spans="1:14" ht="15.75" customHeight="1">
      <c r="A167" s="828"/>
      <c r="B167" s="57">
        <v>161</v>
      </c>
      <c r="C167" s="128" t="s">
        <v>533</v>
      </c>
      <c r="D167" s="128" t="s">
        <v>534</v>
      </c>
      <c r="E167" s="78" t="s">
        <v>115</v>
      </c>
      <c r="F167" s="175">
        <v>40940</v>
      </c>
      <c r="G167" s="175">
        <v>41029</v>
      </c>
      <c r="H167" s="176">
        <v>2.966666666666667</v>
      </c>
      <c r="I167" s="191">
        <v>5667000</v>
      </c>
      <c r="J167" s="191">
        <v>16812100</v>
      </c>
      <c r="K167" s="193">
        <v>16879348.4</v>
      </c>
      <c r="L167" s="177" t="s">
        <v>472</v>
      </c>
      <c r="M167" s="250" t="s">
        <v>473</v>
      </c>
      <c r="N167" s="250"/>
    </row>
    <row r="168" spans="1:14" ht="15.75" customHeight="1">
      <c r="A168" s="828"/>
      <c r="B168" s="57">
        <v>162</v>
      </c>
      <c r="C168" s="128" t="s">
        <v>535</v>
      </c>
      <c r="D168" s="128" t="s">
        <v>536</v>
      </c>
      <c r="E168" s="78" t="s">
        <v>40</v>
      </c>
      <c r="F168" s="175">
        <v>40940</v>
      </c>
      <c r="G168" s="175">
        <v>41029</v>
      </c>
      <c r="H168" s="176">
        <v>2.966666666666667</v>
      </c>
      <c r="I168" s="191">
        <v>3116850</v>
      </c>
      <c r="J168" s="191">
        <v>9246655</v>
      </c>
      <c r="K168" s="193">
        <v>9283641.62</v>
      </c>
      <c r="L168" s="177" t="s">
        <v>472</v>
      </c>
      <c r="M168" s="250" t="s">
        <v>473</v>
      </c>
      <c r="N168" s="250"/>
    </row>
    <row r="169" spans="1:14" ht="15">
      <c r="A169" s="828"/>
      <c r="B169" s="57">
        <v>163</v>
      </c>
      <c r="C169" s="128" t="s">
        <v>537</v>
      </c>
      <c r="D169" s="128" t="s">
        <v>538</v>
      </c>
      <c r="E169" s="78" t="s">
        <v>112</v>
      </c>
      <c r="F169" s="175">
        <v>40940</v>
      </c>
      <c r="G169" s="175">
        <v>41029</v>
      </c>
      <c r="H169" s="176">
        <v>2.966666666666667</v>
      </c>
      <c r="I169" s="191">
        <v>4533600</v>
      </c>
      <c r="J169" s="191">
        <v>13449680</v>
      </c>
      <c r="K169" s="193">
        <v>13503478.72</v>
      </c>
      <c r="L169" s="177" t="s">
        <v>472</v>
      </c>
      <c r="M169" s="250" t="s">
        <v>473</v>
      </c>
      <c r="N169" s="250"/>
    </row>
    <row r="170" spans="1:14" ht="15.75" customHeight="1">
      <c r="A170" s="828"/>
      <c r="B170" s="57">
        <v>164</v>
      </c>
      <c r="C170" s="128" t="s">
        <v>539</v>
      </c>
      <c r="D170" s="128" t="s">
        <v>540</v>
      </c>
      <c r="E170" s="78" t="s">
        <v>40</v>
      </c>
      <c r="F170" s="175">
        <v>40940</v>
      </c>
      <c r="G170" s="175">
        <v>41029</v>
      </c>
      <c r="H170" s="176">
        <v>2.966666666666667</v>
      </c>
      <c r="I170" s="191">
        <v>3116850</v>
      </c>
      <c r="J170" s="191">
        <v>9246655</v>
      </c>
      <c r="K170" s="193">
        <v>9283641.62</v>
      </c>
      <c r="L170" s="177" t="s">
        <v>472</v>
      </c>
      <c r="M170" s="250" t="s">
        <v>473</v>
      </c>
      <c r="N170" s="250"/>
    </row>
    <row r="171" spans="1:14" ht="15.75" customHeight="1">
      <c r="A171" s="828"/>
      <c r="B171" s="57">
        <v>165</v>
      </c>
      <c r="C171" s="128" t="s">
        <v>541</v>
      </c>
      <c r="D171" s="128" t="s">
        <v>540</v>
      </c>
      <c r="E171" s="78" t="s">
        <v>40</v>
      </c>
      <c r="F171" s="175">
        <v>40940</v>
      </c>
      <c r="G171" s="175">
        <v>41029</v>
      </c>
      <c r="H171" s="176">
        <v>2.966666666666667</v>
      </c>
      <c r="I171" s="191">
        <v>3116850</v>
      </c>
      <c r="J171" s="191">
        <v>9246655</v>
      </c>
      <c r="K171" s="193">
        <v>9283641.62</v>
      </c>
      <c r="L171" s="177" t="s">
        <v>472</v>
      </c>
      <c r="M171" s="250" t="s">
        <v>473</v>
      </c>
      <c r="N171" s="250"/>
    </row>
    <row r="172" spans="1:14" ht="15">
      <c r="A172" s="828"/>
      <c r="B172" s="57">
        <v>166</v>
      </c>
      <c r="C172" s="128" t="s">
        <v>542</v>
      </c>
      <c r="D172" s="128" t="s">
        <v>543</v>
      </c>
      <c r="E172" s="78" t="s">
        <v>112</v>
      </c>
      <c r="F172" s="175">
        <v>40940</v>
      </c>
      <c r="G172" s="175">
        <v>41029</v>
      </c>
      <c r="H172" s="176">
        <v>2.966666666666667</v>
      </c>
      <c r="I172" s="191">
        <v>4533600</v>
      </c>
      <c r="J172" s="191">
        <v>13449680</v>
      </c>
      <c r="K172" s="193">
        <v>13503478.72</v>
      </c>
      <c r="L172" s="177" t="s">
        <v>472</v>
      </c>
      <c r="M172" s="250" t="s">
        <v>473</v>
      </c>
      <c r="N172" s="250"/>
    </row>
    <row r="173" spans="1:14" ht="15">
      <c r="A173" s="828"/>
      <c r="B173" s="57">
        <v>167</v>
      </c>
      <c r="C173" s="128" t="s">
        <v>544</v>
      </c>
      <c r="D173" s="128" t="s">
        <v>545</v>
      </c>
      <c r="E173" s="78" t="s">
        <v>40</v>
      </c>
      <c r="F173" s="175">
        <v>40940</v>
      </c>
      <c r="G173" s="175">
        <v>41029</v>
      </c>
      <c r="H173" s="176">
        <v>2.966666666666667</v>
      </c>
      <c r="I173" s="191">
        <v>3116850</v>
      </c>
      <c r="J173" s="191">
        <v>9246655</v>
      </c>
      <c r="K173" s="193">
        <v>9283641.62</v>
      </c>
      <c r="L173" s="177" t="s">
        <v>472</v>
      </c>
      <c r="M173" s="250" t="s">
        <v>473</v>
      </c>
      <c r="N173" s="250"/>
    </row>
    <row r="174" spans="1:14" ht="15.75" customHeight="1">
      <c r="A174" s="828"/>
      <c r="B174" s="57">
        <v>168</v>
      </c>
      <c r="C174" s="128" t="s">
        <v>546</v>
      </c>
      <c r="D174" s="128" t="s">
        <v>547</v>
      </c>
      <c r="E174" s="78" t="s">
        <v>40</v>
      </c>
      <c r="F174" s="175">
        <v>40940</v>
      </c>
      <c r="G174" s="175">
        <v>41029</v>
      </c>
      <c r="H174" s="176">
        <v>2.966666666666667</v>
      </c>
      <c r="I174" s="191">
        <v>3116850</v>
      </c>
      <c r="J174" s="191">
        <v>9246655</v>
      </c>
      <c r="K174" s="193">
        <v>9283641.62</v>
      </c>
      <c r="L174" s="177" t="s">
        <v>472</v>
      </c>
      <c r="M174" s="250" t="s">
        <v>473</v>
      </c>
      <c r="N174" s="250"/>
    </row>
    <row r="175" spans="1:14" ht="15">
      <c r="A175" s="828"/>
      <c r="B175" s="57">
        <v>169</v>
      </c>
      <c r="C175" s="128" t="s">
        <v>548</v>
      </c>
      <c r="D175" s="128" t="s">
        <v>549</v>
      </c>
      <c r="E175" s="78" t="s">
        <v>40</v>
      </c>
      <c r="F175" s="175">
        <v>40940</v>
      </c>
      <c r="G175" s="175">
        <v>41029</v>
      </c>
      <c r="H175" s="176">
        <v>2.966666666666667</v>
      </c>
      <c r="I175" s="191">
        <v>3116850</v>
      </c>
      <c r="J175" s="191">
        <v>9246655</v>
      </c>
      <c r="K175" s="193">
        <v>9283641.62</v>
      </c>
      <c r="L175" s="177" t="s">
        <v>472</v>
      </c>
      <c r="M175" s="250" t="s">
        <v>473</v>
      </c>
      <c r="N175" s="250"/>
    </row>
    <row r="176" spans="1:14" ht="15">
      <c r="A176" s="828"/>
      <c r="B176" s="57">
        <v>170</v>
      </c>
      <c r="C176" s="3" t="s">
        <v>441</v>
      </c>
      <c r="D176" s="128" t="s">
        <v>550</v>
      </c>
      <c r="E176" s="78" t="s">
        <v>40</v>
      </c>
      <c r="F176" s="175">
        <v>40940</v>
      </c>
      <c r="G176" s="175">
        <v>41029</v>
      </c>
      <c r="H176" s="176">
        <v>2.966666666666667</v>
      </c>
      <c r="I176" s="191">
        <v>3116850</v>
      </c>
      <c r="J176" s="191">
        <v>9246655</v>
      </c>
      <c r="K176" s="193">
        <v>9283641.62</v>
      </c>
      <c r="L176" s="177" t="s">
        <v>472</v>
      </c>
      <c r="M176" s="250" t="s">
        <v>473</v>
      </c>
      <c r="N176" s="250"/>
    </row>
    <row r="177" spans="1:14" ht="15">
      <c r="A177" s="828"/>
      <c r="B177" s="57">
        <v>171</v>
      </c>
      <c r="C177" s="3" t="s">
        <v>441</v>
      </c>
      <c r="D177" s="128" t="s">
        <v>550</v>
      </c>
      <c r="E177" s="78" t="s">
        <v>40</v>
      </c>
      <c r="F177" s="175">
        <v>40940</v>
      </c>
      <c r="G177" s="175">
        <v>41029</v>
      </c>
      <c r="H177" s="176">
        <v>2.966666666666667</v>
      </c>
      <c r="I177" s="191">
        <v>3116850</v>
      </c>
      <c r="J177" s="191">
        <v>9246655</v>
      </c>
      <c r="K177" s="193">
        <v>9283641.62</v>
      </c>
      <c r="L177" s="177" t="s">
        <v>472</v>
      </c>
      <c r="M177" s="250" t="s">
        <v>473</v>
      </c>
      <c r="N177" s="250"/>
    </row>
    <row r="178" spans="1:14" ht="15">
      <c r="A178" s="828"/>
      <c r="B178" s="57">
        <v>172</v>
      </c>
      <c r="C178" s="3" t="s">
        <v>441</v>
      </c>
      <c r="D178" s="128" t="s">
        <v>551</v>
      </c>
      <c r="E178" s="78" t="s">
        <v>115</v>
      </c>
      <c r="F178" s="175">
        <v>40940</v>
      </c>
      <c r="G178" s="175">
        <v>41029</v>
      </c>
      <c r="H178" s="176">
        <v>2.966666666666667</v>
      </c>
      <c r="I178" s="191">
        <v>5667000</v>
      </c>
      <c r="J178" s="191">
        <v>16812100</v>
      </c>
      <c r="K178" s="193">
        <v>16879348.4</v>
      </c>
      <c r="L178" s="177" t="s">
        <v>472</v>
      </c>
      <c r="M178" s="250" t="s">
        <v>473</v>
      </c>
      <c r="N178" s="250"/>
    </row>
    <row r="179" spans="1:14" ht="15.75" customHeight="1">
      <c r="A179" s="828"/>
      <c r="B179" s="57">
        <v>173</v>
      </c>
      <c r="C179" s="128" t="s">
        <v>552</v>
      </c>
      <c r="D179" s="128" t="s">
        <v>553</v>
      </c>
      <c r="E179" s="78" t="s">
        <v>112</v>
      </c>
      <c r="F179" s="175">
        <v>40940</v>
      </c>
      <c r="G179" s="175">
        <v>41029</v>
      </c>
      <c r="H179" s="176">
        <v>2.966666666666667</v>
      </c>
      <c r="I179" s="191">
        <v>4533600</v>
      </c>
      <c r="J179" s="191">
        <v>13449680</v>
      </c>
      <c r="K179" s="193">
        <v>13503478.72</v>
      </c>
      <c r="L179" s="177" t="s">
        <v>472</v>
      </c>
      <c r="M179" s="250" t="s">
        <v>554</v>
      </c>
      <c r="N179" s="250"/>
    </row>
    <row r="180" spans="1:14" ht="15.75" customHeight="1">
      <c r="A180" s="828"/>
      <c r="B180" s="57">
        <v>174</v>
      </c>
      <c r="C180" s="128" t="s">
        <v>555</v>
      </c>
      <c r="D180" s="128" t="s">
        <v>556</v>
      </c>
      <c r="E180" s="78" t="s">
        <v>112</v>
      </c>
      <c r="F180" s="175">
        <v>40910</v>
      </c>
      <c r="G180" s="175">
        <v>41000</v>
      </c>
      <c r="H180" s="176">
        <v>3</v>
      </c>
      <c r="I180" s="191">
        <v>4533600</v>
      </c>
      <c r="J180" s="191">
        <v>13600800</v>
      </c>
      <c r="K180" s="193">
        <v>13655203.2</v>
      </c>
      <c r="L180" s="177" t="s">
        <v>472</v>
      </c>
      <c r="M180" s="250" t="s">
        <v>554</v>
      </c>
      <c r="N180" s="250"/>
    </row>
    <row r="181" spans="1:14" ht="15.75" customHeight="1">
      <c r="A181" s="828"/>
      <c r="B181" s="57">
        <v>175</v>
      </c>
      <c r="C181" s="128" t="s">
        <v>557</v>
      </c>
      <c r="D181" s="128" t="s">
        <v>558</v>
      </c>
      <c r="E181" s="78" t="s">
        <v>112</v>
      </c>
      <c r="F181" s="175">
        <v>40911</v>
      </c>
      <c r="G181" s="175">
        <v>41001</v>
      </c>
      <c r="H181" s="176">
        <v>3</v>
      </c>
      <c r="I181" s="191">
        <v>4533600</v>
      </c>
      <c r="J181" s="191">
        <v>13600800</v>
      </c>
      <c r="K181" s="193">
        <v>13655203.2</v>
      </c>
      <c r="L181" s="177" t="s">
        <v>472</v>
      </c>
      <c r="M181" s="250" t="s">
        <v>554</v>
      </c>
      <c r="N181" s="250"/>
    </row>
    <row r="182" spans="1:14" ht="15.75" customHeight="1">
      <c r="A182" s="828"/>
      <c r="B182" s="57">
        <v>176</v>
      </c>
      <c r="C182" s="128" t="s">
        <v>559</v>
      </c>
      <c r="D182" s="128" t="s">
        <v>560</v>
      </c>
      <c r="E182" s="78" t="s">
        <v>40</v>
      </c>
      <c r="F182" s="175">
        <v>40912</v>
      </c>
      <c r="G182" s="175">
        <v>41002</v>
      </c>
      <c r="H182" s="176">
        <v>3</v>
      </c>
      <c r="I182" s="191">
        <v>3116850</v>
      </c>
      <c r="J182" s="191">
        <v>9350550</v>
      </c>
      <c r="K182" s="193">
        <v>9387952.2</v>
      </c>
      <c r="L182" s="177" t="s">
        <v>472</v>
      </c>
      <c r="M182" s="250" t="s">
        <v>554</v>
      </c>
      <c r="N182" s="250"/>
    </row>
    <row r="183" spans="1:14" ht="15.75" customHeight="1">
      <c r="A183" s="828"/>
      <c r="B183" s="57">
        <v>177</v>
      </c>
      <c r="C183" s="128" t="s">
        <v>561</v>
      </c>
      <c r="D183" s="128" t="s">
        <v>562</v>
      </c>
      <c r="E183" s="78" t="s">
        <v>40</v>
      </c>
      <c r="F183" s="175">
        <v>40913</v>
      </c>
      <c r="G183" s="175">
        <v>41003</v>
      </c>
      <c r="H183" s="176">
        <v>3</v>
      </c>
      <c r="I183" s="191">
        <v>3116850</v>
      </c>
      <c r="J183" s="191">
        <v>9350550</v>
      </c>
      <c r="K183" s="193">
        <v>9387952.2</v>
      </c>
      <c r="L183" s="177" t="s">
        <v>472</v>
      </c>
      <c r="M183" s="250" t="s">
        <v>554</v>
      </c>
      <c r="N183" s="250"/>
    </row>
    <row r="184" spans="1:14" ht="15.75" customHeight="1">
      <c r="A184" s="828"/>
      <c r="B184" s="57">
        <v>178</v>
      </c>
      <c r="C184" s="128" t="s">
        <v>563</v>
      </c>
      <c r="D184" s="128" t="s">
        <v>564</v>
      </c>
      <c r="E184" s="78" t="s">
        <v>13</v>
      </c>
      <c r="F184" s="175">
        <v>40914</v>
      </c>
      <c r="G184" s="175">
        <v>41004</v>
      </c>
      <c r="H184" s="176">
        <v>3</v>
      </c>
      <c r="I184" s="191">
        <v>6517050</v>
      </c>
      <c r="J184" s="191">
        <v>19551150</v>
      </c>
      <c r="K184" s="193">
        <v>19629354.6</v>
      </c>
      <c r="L184" s="177" t="s">
        <v>472</v>
      </c>
      <c r="M184" s="250" t="s">
        <v>554</v>
      </c>
      <c r="N184" s="250"/>
    </row>
    <row r="185" spans="1:14" ht="15.75" customHeight="1">
      <c r="A185" s="828"/>
      <c r="B185" s="57">
        <v>179</v>
      </c>
      <c r="C185" s="128" t="s">
        <v>565</v>
      </c>
      <c r="D185" s="128" t="s">
        <v>566</v>
      </c>
      <c r="E185" s="78" t="s">
        <v>567</v>
      </c>
      <c r="F185" s="175">
        <v>40915</v>
      </c>
      <c r="G185" s="175">
        <v>41005</v>
      </c>
      <c r="H185" s="176">
        <v>3</v>
      </c>
      <c r="I185" s="191">
        <v>2833500</v>
      </c>
      <c r="J185" s="191">
        <v>8500500</v>
      </c>
      <c r="K185" s="193">
        <v>8534502</v>
      </c>
      <c r="L185" s="177" t="s">
        <v>472</v>
      </c>
      <c r="M185" s="250" t="s">
        <v>554</v>
      </c>
      <c r="N185" s="250"/>
    </row>
    <row r="186" spans="1:14" ht="15">
      <c r="A186" s="828"/>
      <c r="B186" s="57">
        <v>180</v>
      </c>
      <c r="C186" s="3" t="s">
        <v>441</v>
      </c>
      <c r="D186" s="130"/>
      <c r="E186" s="85" t="s">
        <v>40</v>
      </c>
      <c r="F186" s="175">
        <v>40940</v>
      </c>
      <c r="G186" s="175">
        <v>41029</v>
      </c>
      <c r="H186" s="176">
        <v>2.966666666666667</v>
      </c>
      <c r="I186" s="191">
        <v>3116850</v>
      </c>
      <c r="J186" s="191">
        <v>9203201</v>
      </c>
      <c r="K186" s="193">
        <v>9240013.804</v>
      </c>
      <c r="L186" s="177" t="s">
        <v>472</v>
      </c>
      <c r="M186" s="250" t="s">
        <v>568</v>
      </c>
      <c r="N186" s="250"/>
    </row>
    <row r="187" spans="1:14" ht="15.75" thickBot="1">
      <c r="A187" s="829"/>
      <c r="B187" s="57">
        <v>181</v>
      </c>
      <c r="C187" s="213" t="s">
        <v>441</v>
      </c>
      <c r="D187" s="251"/>
      <c r="E187" s="252" t="s">
        <v>40</v>
      </c>
      <c r="F187" s="253">
        <v>40940</v>
      </c>
      <c r="G187" s="253">
        <v>41021</v>
      </c>
      <c r="H187" s="254">
        <v>2.7</v>
      </c>
      <c r="I187" s="255">
        <v>3116850</v>
      </c>
      <c r="J187" s="255">
        <v>8415495</v>
      </c>
      <c r="K187" s="256">
        <v>8449156.98</v>
      </c>
      <c r="L187" s="257" t="s">
        <v>472</v>
      </c>
      <c r="M187" s="258" t="s">
        <v>568</v>
      </c>
      <c r="N187" s="258"/>
    </row>
    <row r="188" spans="1:14" ht="15.75" customHeight="1">
      <c r="A188" s="835" t="s">
        <v>659</v>
      </c>
      <c r="B188" s="57">
        <v>182</v>
      </c>
      <c r="C188" s="198" t="s">
        <v>660</v>
      </c>
      <c r="D188" s="198" t="s">
        <v>661</v>
      </c>
      <c r="E188" s="199" t="s">
        <v>39</v>
      </c>
      <c r="F188" s="222">
        <v>40969</v>
      </c>
      <c r="G188" s="222">
        <v>41060</v>
      </c>
      <c r="H188" s="223">
        <v>3.033333333333333</v>
      </c>
      <c r="I188" s="224">
        <v>3683550</v>
      </c>
      <c r="J188" s="224">
        <v>11173435</v>
      </c>
      <c r="K188" s="225">
        <v>11218128.74</v>
      </c>
      <c r="L188" s="226"/>
      <c r="M188" s="240"/>
      <c r="N188" s="240"/>
    </row>
    <row r="189" spans="1:14" ht="15.75" customHeight="1">
      <c r="A189" s="836"/>
      <c r="B189" s="57">
        <v>183</v>
      </c>
      <c r="C189" s="3" t="s">
        <v>110</v>
      </c>
      <c r="D189" s="3" t="s">
        <v>662</v>
      </c>
      <c r="E189" s="45" t="s">
        <v>39</v>
      </c>
      <c r="F189" s="4">
        <v>40969</v>
      </c>
      <c r="G189" s="4">
        <v>41060</v>
      </c>
      <c r="H189" s="5">
        <v>3.033333333333333</v>
      </c>
      <c r="I189" s="190">
        <v>3683550</v>
      </c>
      <c r="J189" s="190">
        <v>11173435</v>
      </c>
      <c r="K189" s="72">
        <v>11218128.74</v>
      </c>
      <c r="L189" s="69"/>
      <c r="M189" s="178"/>
      <c r="N189" s="178"/>
    </row>
    <row r="190" spans="1:14" ht="15.75" customHeight="1">
      <c r="A190" s="836"/>
      <c r="B190" s="57">
        <v>184</v>
      </c>
      <c r="C190" s="3" t="s">
        <v>113</v>
      </c>
      <c r="D190" s="162" t="s">
        <v>663</v>
      </c>
      <c r="E190" s="45" t="s">
        <v>39</v>
      </c>
      <c r="F190" s="4">
        <v>40969</v>
      </c>
      <c r="G190" s="4">
        <v>41060</v>
      </c>
      <c r="H190" s="5">
        <v>3.033333333333333</v>
      </c>
      <c r="I190" s="190">
        <v>3683550</v>
      </c>
      <c r="J190" s="190">
        <v>11173435</v>
      </c>
      <c r="K190" s="72">
        <v>11218128.74</v>
      </c>
      <c r="L190" s="69"/>
      <c r="M190" s="178"/>
      <c r="N190" s="178"/>
    </row>
    <row r="191" spans="1:14" ht="15.75" customHeight="1">
      <c r="A191" s="836"/>
      <c r="B191" s="57">
        <v>185</v>
      </c>
      <c r="C191" s="3" t="s">
        <v>664</v>
      </c>
      <c r="D191" s="3" t="s">
        <v>665</v>
      </c>
      <c r="E191" s="45" t="s">
        <v>39</v>
      </c>
      <c r="F191" s="4">
        <v>40969</v>
      </c>
      <c r="G191" s="4">
        <v>41060</v>
      </c>
      <c r="H191" s="5">
        <v>3.033333333333333</v>
      </c>
      <c r="I191" s="190">
        <v>3683550</v>
      </c>
      <c r="J191" s="190">
        <v>11173435</v>
      </c>
      <c r="K191" s="72">
        <v>11218128.74</v>
      </c>
      <c r="L191" s="69"/>
      <c r="M191" s="178"/>
      <c r="N191" s="178"/>
    </row>
    <row r="192" spans="1:14" ht="15.75" customHeight="1">
      <c r="A192" s="836"/>
      <c r="B192" s="57">
        <v>186</v>
      </c>
      <c r="C192" s="3" t="s">
        <v>116</v>
      </c>
      <c r="D192" s="3" t="s">
        <v>666</v>
      </c>
      <c r="E192" s="45" t="s">
        <v>112</v>
      </c>
      <c r="F192" s="4">
        <v>40969</v>
      </c>
      <c r="G192" s="4">
        <v>41060</v>
      </c>
      <c r="H192" s="5">
        <v>3.033333333333333</v>
      </c>
      <c r="I192" s="190">
        <v>4533600</v>
      </c>
      <c r="J192" s="190">
        <v>13751920</v>
      </c>
      <c r="K192" s="72">
        <v>13806927.68</v>
      </c>
      <c r="L192" s="69"/>
      <c r="M192" s="178"/>
      <c r="N192" s="178"/>
    </row>
    <row r="193" spans="1:14" ht="15.75" customHeight="1">
      <c r="A193" s="836"/>
      <c r="B193" s="57">
        <v>187</v>
      </c>
      <c r="C193" s="3" t="s">
        <v>667</v>
      </c>
      <c r="D193" s="3" t="s">
        <v>668</v>
      </c>
      <c r="E193" s="45" t="s">
        <v>112</v>
      </c>
      <c r="F193" s="4">
        <v>40969</v>
      </c>
      <c r="G193" s="4">
        <v>41060</v>
      </c>
      <c r="H193" s="5">
        <v>3.033333333333333</v>
      </c>
      <c r="I193" s="190">
        <v>4533600</v>
      </c>
      <c r="J193" s="190">
        <v>13751920</v>
      </c>
      <c r="K193" s="72">
        <v>13806927.68</v>
      </c>
      <c r="L193" s="69"/>
      <c r="M193" s="178"/>
      <c r="N193" s="178"/>
    </row>
    <row r="194" spans="1:14" ht="15.75" customHeight="1">
      <c r="A194" s="836"/>
      <c r="B194" s="57">
        <v>188</v>
      </c>
      <c r="C194" s="3" t="s">
        <v>669</v>
      </c>
      <c r="D194" s="3" t="s">
        <v>670</v>
      </c>
      <c r="E194" s="45" t="s">
        <v>39</v>
      </c>
      <c r="F194" s="4">
        <v>40969</v>
      </c>
      <c r="G194" s="4">
        <v>41060</v>
      </c>
      <c r="H194" s="5">
        <v>3.033333333333333</v>
      </c>
      <c r="I194" s="190">
        <v>3683550</v>
      </c>
      <c r="J194" s="190">
        <v>11173435</v>
      </c>
      <c r="K194" s="72">
        <v>11218128.74</v>
      </c>
      <c r="L194" s="69"/>
      <c r="M194" s="178"/>
      <c r="N194" s="178"/>
    </row>
    <row r="195" spans="1:14" ht="15">
      <c r="A195" s="836"/>
      <c r="B195" s="57">
        <v>189</v>
      </c>
      <c r="C195" s="3" t="s">
        <v>671</v>
      </c>
      <c r="D195" s="160" t="s">
        <v>672</v>
      </c>
      <c r="E195" s="109" t="s">
        <v>154</v>
      </c>
      <c r="F195" s="4">
        <v>40969</v>
      </c>
      <c r="G195" s="4">
        <v>41060</v>
      </c>
      <c r="H195" s="5">
        <v>3.033333333333333</v>
      </c>
      <c r="I195" s="190">
        <v>3116850</v>
      </c>
      <c r="J195" s="190">
        <v>9454445</v>
      </c>
      <c r="K195" s="72">
        <v>9492262.78</v>
      </c>
      <c r="L195" s="69"/>
      <c r="M195" s="178"/>
      <c r="N195" s="178"/>
    </row>
    <row r="196" spans="1:14" ht="15.75" customHeight="1" thickBot="1">
      <c r="A196" s="837"/>
      <c r="B196" s="57">
        <v>190</v>
      </c>
      <c r="C196" s="259" t="s">
        <v>673</v>
      </c>
      <c r="D196" s="259" t="s">
        <v>674</v>
      </c>
      <c r="E196" s="260" t="s">
        <v>39</v>
      </c>
      <c r="F196" s="261">
        <v>41030</v>
      </c>
      <c r="G196" s="261">
        <v>41060</v>
      </c>
      <c r="H196" s="262">
        <v>1</v>
      </c>
      <c r="I196" s="263">
        <v>3683550</v>
      </c>
      <c r="J196" s="263">
        <v>3683550</v>
      </c>
      <c r="K196" s="264">
        <v>3698284.2</v>
      </c>
      <c r="L196" s="265"/>
      <c r="M196" s="266"/>
      <c r="N196" s="266"/>
    </row>
    <row r="197" spans="1:14" ht="15.75" customHeight="1">
      <c r="A197" s="827" t="s">
        <v>693</v>
      </c>
      <c r="B197" s="57">
        <v>191</v>
      </c>
      <c r="C197" s="267" t="s">
        <v>704</v>
      </c>
      <c r="D197" s="267" t="s">
        <v>705</v>
      </c>
      <c r="E197" s="242" t="s">
        <v>115</v>
      </c>
      <c r="F197" s="243">
        <v>40938</v>
      </c>
      <c r="G197" s="243">
        <v>41059</v>
      </c>
      <c r="H197" s="268">
        <v>4</v>
      </c>
      <c r="I197" s="246">
        <v>5667000</v>
      </c>
      <c r="J197" s="269">
        <v>22668000</v>
      </c>
      <c r="K197" s="270">
        <v>22758672</v>
      </c>
      <c r="L197" s="271"/>
      <c r="M197" s="272"/>
      <c r="N197" s="272"/>
    </row>
    <row r="198" spans="1:14" ht="15.75" customHeight="1">
      <c r="A198" s="828"/>
      <c r="B198" s="57">
        <v>192</v>
      </c>
      <c r="C198" s="51" t="s">
        <v>706</v>
      </c>
      <c r="D198" s="51" t="s">
        <v>707</v>
      </c>
      <c r="E198" s="78" t="s">
        <v>112</v>
      </c>
      <c r="F198" s="175">
        <v>40923</v>
      </c>
      <c r="G198" s="175">
        <v>41059</v>
      </c>
      <c r="H198" s="179">
        <v>4.1</v>
      </c>
      <c r="I198" s="192">
        <v>4533600</v>
      </c>
      <c r="J198" s="194">
        <v>19494480</v>
      </c>
      <c r="K198" s="195">
        <v>19572457.92</v>
      </c>
      <c r="L198" s="180"/>
      <c r="M198" s="273"/>
      <c r="N198" s="273"/>
    </row>
    <row r="199" spans="1:14" ht="15">
      <c r="A199" s="828"/>
      <c r="B199" s="57">
        <v>193</v>
      </c>
      <c r="C199" s="51" t="s">
        <v>708</v>
      </c>
      <c r="D199" s="51" t="s">
        <v>191</v>
      </c>
      <c r="E199" s="78" t="s">
        <v>112</v>
      </c>
      <c r="F199" s="175">
        <v>40928</v>
      </c>
      <c r="G199" s="175">
        <v>41059</v>
      </c>
      <c r="H199" s="179">
        <v>4.366666666666666</v>
      </c>
      <c r="I199" s="192">
        <v>4533600</v>
      </c>
      <c r="J199" s="194">
        <v>18134400</v>
      </c>
      <c r="K199" s="195">
        <v>18206937.6</v>
      </c>
      <c r="L199" s="180"/>
      <c r="M199" s="273"/>
      <c r="N199" s="273"/>
    </row>
    <row r="200" spans="1:14" ht="15">
      <c r="A200" s="828"/>
      <c r="B200" s="57">
        <v>194</v>
      </c>
      <c r="C200" s="3" t="s">
        <v>441</v>
      </c>
      <c r="D200" s="51" t="s">
        <v>709</v>
      </c>
      <c r="E200" s="78" t="s">
        <v>112</v>
      </c>
      <c r="F200" s="175">
        <v>40923</v>
      </c>
      <c r="G200" s="175">
        <v>41059</v>
      </c>
      <c r="H200" s="179">
        <v>4.533333333333333</v>
      </c>
      <c r="I200" s="192">
        <v>4533600</v>
      </c>
      <c r="J200" s="192">
        <v>20552320</v>
      </c>
      <c r="K200" s="195">
        <v>20634529.28</v>
      </c>
      <c r="L200" s="180"/>
      <c r="M200" s="273"/>
      <c r="N200" s="273"/>
    </row>
    <row r="201" spans="1:14" ht="15">
      <c r="A201" s="828"/>
      <c r="B201" s="57">
        <v>195</v>
      </c>
      <c r="C201" s="3" t="s">
        <v>441</v>
      </c>
      <c r="D201" s="51" t="s">
        <v>710</v>
      </c>
      <c r="E201" s="78" t="s">
        <v>39</v>
      </c>
      <c r="F201" s="175">
        <v>40923</v>
      </c>
      <c r="G201" s="175">
        <v>41059</v>
      </c>
      <c r="H201" s="179">
        <v>4.533333333333333</v>
      </c>
      <c r="I201" s="192">
        <v>3683550</v>
      </c>
      <c r="J201" s="192">
        <v>16698760</v>
      </c>
      <c r="K201" s="195">
        <v>16765555.040000001</v>
      </c>
      <c r="L201" s="180"/>
      <c r="M201" s="273"/>
      <c r="N201" s="273"/>
    </row>
    <row r="202" spans="1:14" ht="15">
      <c r="A202" s="828"/>
      <c r="B202" s="57">
        <v>196</v>
      </c>
      <c r="C202" s="51" t="s">
        <v>711</v>
      </c>
      <c r="D202" s="51" t="s">
        <v>712</v>
      </c>
      <c r="E202" s="78" t="s">
        <v>496</v>
      </c>
      <c r="F202" s="175">
        <v>40923</v>
      </c>
      <c r="G202" s="175">
        <v>41028</v>
      </c>
      <c r="H202" s="179">
        <v>4.533333333333333</v>
      </c>
      <c r="I202" s="192">
        <v>2550150</v>
      </c>
      <c r="J202" s="192">
        <v>10965645</v>
      </c>
      <c r="K202" s="195">
        <v>11009507.58</v>
      </c>
      <c r="L202" s="180"/>
      <c r="M202" s="273"/>
      <c r="N202" s="273"/>
    </row>
    <row r="203" spans="1:14" ht="15">
      <c r="A203" s="828"/>
      <c r="B203" s="57">
        <v>197</v>
      </c>
      <c r="C203" s="3" t="s">
        <v>441</v>
      </c>
      <c r="D203" s="51" t="s">
        <v>197</v>
      </c>
      <c r="E203" s="78" t="s">
        <v>95</v>
      </c>
      <c r="F203" s="175">
        <v>40928</v>
      </c>
      <c r="G203" s="175">
        <v>41059</v>
      </c>
      <c r="H203" s="179">
        <v>4.366666666666666</v>
      </c>
      <c r="I203" s="192">
        <v>1983450</v>
      </c>
      <c r="J203" s="192">
        <v>8661065</v>
      </c>
      <c r="K203" s="195">
        <v>8695709.26</v>
      </c>
      <c r="L203" s="180"/>
      <c r="M203" s="273"/>
      <c r="N203" s="273"/>
    </row>
    <row r="204" spans="1:14" ht="15">
      <c r="A204" s="828"/>
      <c r="B204" s="57">
        <v>198</v>
      </c>
      <c r="C204" s="3" t="s">
        <v>441</v>
      </c>
      <c r="D204" s="51" t="s">
        <v>713</v>
      </c>
      <c r="E204" s="78" t="s">
        <v>40</v>
      </c>
      <c r="F204" s="175">
        <v>40928</v>
      </c>
      <c r="G204" s="175">
        <v>41059</v>
      </c>
      <c r="H204" s="179">
        <v>4.366666666666666</v>
      </c>
      <c r="I204" s="192">
        <v>3116850</v>
      </c>
      <c r="J204" s="192">
        <v>13610244.999999998</v>
      </c>
      <c r="K204" s="195">
        <v>13664685.979999999</v>
      </c>
      <c r="L204" s="180"/>
      <c r="M204" s="273"/>
      <c r="N204" s="273"/>
    </row>
    <row r="205" spans="1:14" ht="15">
      <c r="A205" s="828"/>
      <c r="B205" s="57">
        <v>199</v>
      </c>
      <c r="C205" s="3" t="s">
        <v>441</v>
      </c>
      <c r="D205" s="51" t="s">
        <v>714</v>
      </c>
      <c r="E205" s="78" t="s">
        <v>40</v>
      </c>
      <c r="F205" s="175">
        <v>40928</v>
      </c>
      <c r="G205" s="175">
        <v>41059</v>
      </c>
      <c r="H205" s="179">
        <v>4.366666666666666</v>
      </c>
      <c r="I205" s="192">
        <v>3116850</v>
      </c>
      <c r="J205" s="192">
        <v>13610244.999999998</v>
      </c>
      <c r="K205" s="195">
        <v>13664685.979999999</v>
      </c>
      <c r="L205" s="180"/>
      <c r="M205" s="273"/>
      <c r="N205" s="273"/>
    </row>
    <row r="206" spans="1:14" ht="15.75" customHeight="1">
      <c r="A206" s="828"/>
      <c r="B206" s="57">
        <v>200</v>
      </c>
      <c r="C206" s="51" t="s">
        <v>715</v>
      </c>
      <c r="D206" s="51" t="s">
        <v>716</v>
      </c>
      <c r="E206" s="78" t="s">
        <v>40</v>
      </c>
      <c r="F206" s="175">
        <v>40909</v>
      </c>
      <c r="G206" s="175">
        <v>41060</v>
      </c>
      <c r="H206" s="179">
        <v>5.033333333333333</v>
      </c>
      <c r="I206" s="192">
        <v>3116850</v>
      </c>
      <c r="J206" s="192">
        <v>12413645</v>
      </c>
      <c r="K206" s="195">
        <v>12463299.58</v>
      </c>
      <c r="L206" s="180"/>
      <c r="M206" s="273"/>
      <c r="N206" s="273"/>
    </row>
    <row r="207" spans="1:14" ht="30.75" customHeight="1">
      <c r="A207" s="828"/>
      <c r="B207" s="57">
        <v>201</v>
      </c>
      <c r="C207" s="51" t="s">
        <v>717</v>
      </c>
      <c r="D207" s="51" t="s">
        <v>718</v>
      </c>
      <c r="E207" s="78" t="s">
        <v>101</v>
      </c>
      <c r="F207" s="175">
        <v>40909</v>
      </c>
      <c r="G207" s="175">
        <v>41060</v>
      </c>
      <c r="H207" s="179">
        <v>5.033333333333333</v>
      </c>
      <c r="I207" s="192">
        <v>1133400</v>
      </c>
      <c r="J207" s="192">
        <v>3400200</v>
      </c>
      <c r="K207" s="195">
        <v>3413800.8</v>
      </c>
      <c r="L207" s="180"/>
      <c r="M207" s="273"/>
      <c r="N207" s="273"/>
    </row>
    <row r="208" spans="1:14" ht="30" customHeight="1">
      <c r="A208" s="828"/>
      <c r="B208" s="57">
        <v>202</v>
      </c>
      <c r="C208" s="51" t="s">
        <v>719</v>
      </c>
      <c r="D208" s="51" t="s">
        <v>720</v>
      </c>
      <c r="E208" s="78" t="s">
        <v>101</v>
      </c>
      <c r="F208" s="175">
        <v>40909</v>
      </c>
      <c r="G208" s="175">
        <v>41060</v>
      </c>
      <c r="H208" s="179">
        <v>5.033333333333333</v>
      </c>
      <c r="I208" s="192">
        <v>1133400</v>
      </c>
      <c r="J208" s="192">
        <v>3400200</v>
      </c>
      <c r="K208" s="195">
        <v>3413800.8</v>
      </c>
      <c r="L208" s="180"/>
      <c r="M208" s="273"/>
      <c r="N208" s="273"/>
    </row>
    <row r="209" spans="1:14" ht="45" customHeight="1">
      <c r="A209" s="828"/>
      <c r="B209" s="57">
        <v>203</v>
      </c>
      <c r="C209" s="51" t="s">
        <v>721</v>
      </c>
      <c r="D209" s="51" t="s">
        <v>720</v>
      </c>
      <c r="E209" s="78" t="s">
        <v>135</v>
      </c>
      <c r="F209" s="175">
        <v>40909</v>
      </c>
      <c r="G209" s="175">
        <v>41060</v>
      </c>
      <c r="H209" s="179">
        <v>5.033333333333333</v>
      </c>
      <c r="I209" s="192">
        <v>1416750</v>
      </c>
      <c r="J209" s="192">
        <v>4250250</v>
      </c>
      <c r="K209" s="195">
        <v>4267251</v>
      </c>
      <c r="L209" s="180"/>
      <c r="M209" s="273"/>
      <c r="N209" s="273"/>
    </row>
    <row r="210" spans="1:14" ht="30" customHeight="1">
      <c r="A210" s="828"/>
      <c r="B210" s="57">
        <v>204</v>
      </c>
      <c r="C210" s="51" t="s">
        <v>722</v>
      </c>
      <c r="D210" s="51" t="s">
        <v>723</v>
      </c>
      <c r="E210" s="78" t="s">
        <v>496</v>
      </c>
      <c r="F210" s="175">
        <v>40909</v>
      </c>
      <c r="G210" s="175">
        <v>41060</v>
      </c>
      <c r="H210" s="179">
        <v>5.033333333333333</v>
      </c>
      <c r="I210" s="192">
        <v>2550150</v>
      </c>
      <c r="J210" s="192">
        <v>10200600</v>
      </c>
      <c r="K210" s="195">
        <v>10241402.4</v>
      </c>
      <c r="L210" s="180"/>
      <c r="M210" s="273"/>
      <c r="N210" s="273"/>
    </row>
    <row r="211" spans="1:14" ht="30" customHeight="1">
      <c r="A211" s="828"/>
      <c r="B211" s="57">
        <v>205</v>
      </c>
      <c r="C211" s="51" t="s">
        <v>724</v>
      </c>
      <c r="D211" s="51" t="s">
        <v>725</v>
      </c>
      <c r="E211" s="78" t="s">
        <v>496</v>
      </c>
      <c r="F211" s="175">
        <v>40909</v>
      </c>
      <c r="G211" s="175">
        <v>41060</v>
      </c>
      <c r="H211" s="179">
        <v>5.033333333333333</v>
      </c>
      <c r="I211" s="192">
        <v>2550150</v>
      </c>
      <c r="J211" s="192">
        <v>10200600</v>
      </c>
      <c r="K211" s="195">
        <v>10241402.4</v>
      </c>
      <c r="L211" s="180"/>
      <c r="M211" s="273"/>
      <c r="N211" s="273"/>
    </row>
    <row r="212" spans="1:14" ht="15.75" customHeight="1">
      <c r="A212" s="828"/>
      <c r="B212" s="57">
        <v>206</v>
      </c>
      <c r="C212" s="51" t="s">
        <v>726</v>
      </c>
      <c r="D212" s="51" t="s">
        <v>727</v>
      </c>
      <c r="E212" s="78" t="s">
        <v>567</v>
      </c>
      <c r="F212" s="175">
        <v>40909</v>
      </c>
      <c r="G212" s="175">
        <v>41060</v>
      </c>
      <c r="H212" s="179">
        <v>5.033333333333333</v>
      </c>
      <c r="I212" s="192">
        <v>2833500</v>
      </c>
      <c r="J212" s="192">
        <v>8500500</v>
      </c>
      <c r="K212" s="195">
        <v>8534502</v>
      </c>
      <c r="L212" s="180"/>
      <c r="M212" s="273"/>
      <c r="N212" s="273"/>
    </row>
    <row r="213" spans="1:14" ht="30" customHeight="1">
      <c r="A213" s="828"/>
      <c r="B213" s="57">
        <v>207</v>
      </c>
      <c r="C213" s="51" t="s">
        <v>728</v>
      </c>
      <c r="D213" s="51" t="s">
        <v>729</v>
      </c>
      <c r="E213" s="78" t="s">
        <v>496</v>
      </c>
      <c r="F213" s="175">
        <v>40909</v>
      </c>
      <c r="G213" s="175">
        <v>41060</v>
      </c>
      <c r="H213" s="179">
        <v>5.033333333333333</v>
      </c>
      <c r="I213" s="192">
        <v>2550150</v>
      </c>
      <c r="J213" s="192">
        <v>7650450</v>
      </c>
      <c r="K213" s="195">
        <v>7681051.8</v>
      </c>
      <c r="L213" s="180"/>
      <c r="M213" s="273"/>
      <c r="N213" s="273"/>
    </row>
    <row r="214" spans="1:14" ht="15.75" customHeight="1">
      <c r="A214" s="828"/>
      <c r="B214" s="57">
        <v>208</v>
      </c>
      <c r="C214" s="51" t="s">
        <v>730</v>
      </c>
      <c r="D214" s="51" t="s">
        <v>731</v>
      </c>
      <c r="E214" s="78" t="s">
        <v>496</v>
      </c>
      <c r="F214" s="175">
        <v>40909</v>
      </c>
      <c r="G214" s="175">
        <v>41060</v>
      </c>
      <c r="H214" s="179">
        <v>5.033333333333333</v>
      </c>
      <c r="I214" s="192">
        <v>2550150</v>
      </c>
      <c r="J214" s="192">
        <v>10200600</v>
      </c>
      <c r="K214" s="195">
        <v>10241402.4</v>
      </c>
      <c r="L214" s="180"/>
      <c r="M214" s="273"/>
      <c r="N214" s="273"/>
    </row>
    <row r="215" spans="1:14" ht="15.75" customHeight="1">
      <c r="A215" s="828"/>
      <c r="B215" s="57">
        <v>209</v>
      </c>
      <c r="C215" s="3" t="s">
        <v>441</v>
      </c>
      <c r="D215" s="51" t="s">
        <v>732</v>
      </c>
      <c r="E215" s="78" t="s">
        <v>733</v>
      </c>
      <c r="F215" s="175">
        <v>40909</v>
      </c>
      <c r="G215" s="175">
        <v>41060</v>
      </c>
      <c r="H215" s="179">
        <v>5.033333333333333</v>
      </c>
      <c r="I215" s="192">
        <v>1530090</v>
      </c>
      <c r="J215" s="192">
        <v>7701453</v>
      </c>
      <c r="K215" s="195">
        <v>7732258.812</v>
      </c>
      <c r="L215" s="180"/>
      <c r="M215" s="273"/>
      <c r="N215" s="273"/>
    </row>
    <row r="216" spans="1:14" ht="15.75" customHeight="1">
      <c r="A216" s="828"/>
      <c r="B216" s="57">
        <v>210</v>
      </c>
      <c r="C216" s="3" t="s">
        <v>441</v>
      </c>
      <c r="D216" s="51" t="s">
        <v>732</v>
      </c>
      <c r="E216" s="78" t="s">
        <v>733</v>
      </c>
      <c r="F216" s="175">
        <v>40909</v>
      </c>
      <c r="G216" s="175">
        <v>41060</v>
      </c>
      <c r="H216" s="179">
        <v>5.033333333333333</v>
      </c>
      <c r="I216" s="192">
        <v>1530090</v>
      </c>
      <c r="J216" s="192">
        <v>7701453</v>
      </c>
      <c r="K216" s="195">
        <v>7732258.812</v>
      </c>
      <c r="L216" s="180"/>
      <c r="M216" s="273"/>
      <c r="N216" s="273"/>
    </row>
    <row r="217" spans="1:14" ht="45" customHeight="1">
      <c r="A217" s="828"/>
      <c r="B217" s="57">
        <v>211</v>
      </c>
      <c r="C217" s="3" t="s">
        <v>441</v>
      </c>
      <c r="D217" s="51" t="s">
        <v>720</v>
      </c>
      <c r="E217" s="78" t="s">
        <v>135</v>
      </c>
      <c r="F217" s="175">
        <v>40909</v>
      </c>
      <c r="G217" s="175">
        <v>41060</v>
      </c>
      <c r="H217" s="179">
        <v>5.033333333333333</v>
      </c>
      <c r="I217" s="192">
        <v>1416750</v>
      </c>
      <c r="J217" s="192">
        <v>7130975</v>
      </c>
      <c r="K217" s="195">
        <v>7159498.9</v>
      </c>
      <c r="L217" s="180"/>
      <c r="M217" s="273"/>
      <c r="N217" s="273"/>
    </row>
    <row r="218" spans="1:14" ht="15.75" customHeight="1">
      <c r="A218" s="828"/>
      <c r="B218" s="57">
        <v>212</v>
      </c>
      <c r="C218" s="3" t="s">
        <v>441</v>
      </c>
      <c r="D218" s="3" t="s">
        <v>734</v>
      </c>
      <c r="E218" s="45" t="s">
        <v>112</v>
      </c>
      <c r="F218" s="4">
        <v>40945</v>
      </c>
      <c r="G218" s="4">
        <v>41060</v>
      </c>
      <c r="H218" s="5">
        <v>3.8333333333333335</v>
      </c>
      <c r="I218" s="190">
        <v>4533600</v>
      </c>
      <c r="J218" s="190">
        <v>17378800</v>
      </c>
      <c r="K218" s="72">
        <v>17448315.2</v>
      </c>
      <c r="L218" s="69"/>
      <c r="M218" s="168"/>
      <c r="N218" s="168"/>
    </row>
    <row r="219" spans="1:14" ht="15.75" customHeight="1">
      <c r="A219" s="828"/>
      <c r="B219" s="57">
        <v>213</v>
      </c>
      <c r="C219" s="3" t="s">
        <v>441</v>
      </c>
      <c r="D219" s="3" t="s">
        <v>735</v>
      </c>
      <c r="E219" s="45" t="s">
        <v>40</v>
      </c>
      <c r="F219" s="4">
        <v>40941</v>
      </c>
      <c r="G219" s="4">
        <v>41060</v>
      </c>
      <c r="H219" s="5">
        <v>3.966666666666667</v>
      </c>
      <c r="I219" s="190">
        <v>3116850</v>
      </c>
      <c r="J219" s="190">
        <v>12363505</v>
      </c>
      <c r="K219" s="72">
        <v>12412959.02</v>
      </c>
      <c r="L219" s="69"/>
      <c r="M219" s="168"/>
      <c r="N219" s="168"/>
    </row>
    <row r="220" spans="1:14" ht="15.75" customHeight="1">
      <c r="A220" s="828"/>
      <c r="B220" s="57">
        <v>214</v>
      </c>
      <c r="C220" s="3" t="s">
        <v>441</v>
      </c>
      <c r="D220" s="3" t="s">
        <v>736</v>
      </c>
      <c r="E220" s="45" t="s">
        <v>40</v>
      </c>
      <c r="F220" s="4">
        <v>40941</v>
      </c>
      <c r="G220" s="4">
        <v>41060</v>
      </c>
      <c r="H220" s="5">
        <v>3.966666666666667</v>
      </c>
      <c r="I220" s="190">
        <v>3116850</v>
      </c>
      <c r="J220" s="190">
        <v>12363505</v>
      </c>
      <c r="K220" s="72">
        <v>12412959.02</v>
      </c>
      <c r="L220" s="69"/>
      <c r="M220" s="168"/>
      <c r="N220" s="168"/>
    </row>
    <row r="221" spans="1:14" ht="15.75" customHeight="1">
      <c r="A221" s="828"/>
      <c r="B221" s="57">
        <v>215</v>
      </c>
      <c r="C221" s="3" t="s">
        <v>441</v>
      </c>
      <c r="D221" s="3" t="s">
        <v>737</v>
      </c>
      <c r="E221" s="45" t="s">
        <v>496</v>
      </c>
      <c r="F221" s="4">
        <v>40945</v>
      </c>
      <c r="G221" s="4">
        <v>41060</v>
      </c>
      <c r="H221" s="5">
        <v>3.8333333333333335</v>
      </c>
      <c r="I221" s="190">
        <v>2550150</v>
      </c>
      <c r="J221" s="190">
        <v>9775575</v>
      </c>
      <c r="K221" s="72">
        <v>9814677.3</v>
      </c>
      <c r="L221" s="69"/>
      <c r="M221" s="168"/>
      <c r="N221" s="168"/>
    </row>
    <row r="222" spans="1:14" ht="15.75" customHeight="1">
      <c r="A222" s="828"/>
      <c r="B222" s="57">
        <v>216</v>
      </c>
      <c r="C222" s="3" t="s">
        <v>441</v>
      </c>
      <c r="D222" s="3" t="s">
        <v>737</v>
      </c>
      <c r="E222" s="45" t="s">
        <v>496</v>
      </c>
      <c r="F222" s="4">
        <v>40945</v>
      </c>
      <c r="G222" s="4">
        <v>41060</v>
      </c>
      <c r="H222" s="5">
        <v>3.8333333333333335</v>
      </c>
      <c r="I222" s="190">
        <v>2550150</v>
      </c>
      <c r="J222" s="190">
        <v>9775575</v>
      </c>
      <c r="K222" s="72">
        <v>9814677.3</v>
      </c>
      <c r="L222" s="69"/>
      <c r="M222" s="168"/>
      <c r="N222" s="168"/>
    </row>
    <row r="223" spans="1:14" ht="15.75" customHeight="1">
      <c r="A223" s="828"/>
      <c r="B223" s="57">
        <v>217</v>
      </c>
      <c r="C223" s="3" t="s">
        <v>441</v>
      </c>
      <c r="D223" s="3" t="s">
        <v>738</v>
      </c>
      <c r="E223" s="45" t="s">
        <v>496</v>
      </c>
      <c r="F223" s="4">
        <v>40939</v>
      </c>
      <c r="G223" s="4">
        <v>41060</v>
      </c>
      <c r="H223" s="5">
        <v>4.033333333333333</v>
      </c>
      <c r="I223" s="190">
        <v>2550150</v>
      </c>
      <c r="J223" s="190">
        <v>10285605</v>
      </c>
      <c r="K223" s="72">
        <v>10326747.42</v>
      </c>
      <c r="L223" s="69"/>
      <c r="M223" s="168"/>
      <c r="N223" s="168"/>
    </row>
    <row r="224" spans="1:14" ht="15.75" customHeight="1">
      <c r="A224" s="828"/>
      <c r="B224" s="57">
        <v>218</v>
      </c>
      <c r="C224" s="3" t="s">
        <v>441</v>
      </c>
      <c r="D224" s="3" t="s">
        <v>739</v>
      </c>
      <c r="E224" s="45" t="s">
        <v>496</v>
      </c>
      <c r="F224" s="4">
        <v>40924</v>
      </c>
      <c r="G224" s="4">
        <v>41060</v>
      </c>
      <c r="H224" s="5">
        <v>4.533333333333333</v>
      </c>
      <c r="I224" s="190">
        <v>2550150</v>
      </c>
      <c r="J224" s="190">
        <v>11560680</v>
      </c>
      <c r="K224" s="72">
        <v>11606922.72</v>
      </c>
      <c r="L224" s="69"/>
      <c r="M224" s="168"/>
      <c r="N224" s="168"/>
    </row>
    <row r="225" spans="1:14" ht="15.75" customHeight="1">
      <c r="A225" s="828"/>
      <c r="B225" s="57">
        <v>219</v>
      </c>
      <c r="C225" s="3" t="s">
        <v>441</v>
      </c>
      <c r="D225" s="3" t="s">
        <v>740</v>
      </c>
      <c r="E225" s="45" t="s">
        <v>95</v>
      </c>
      <c r="F225" s="4">
        <v>40924</v>
      </c>
      <c r="G225" s="4">
        <v>41060</v>
      </c>
      <c r="H225" s="5">
        <v>4.533333333333333</v>
      </c>
      <c r="I225" s="190">
        <v>1983450</v>
      </c>
      <c r="J225" s="190">
        <v>8991640</v>
      </c>
      <c r="K225" s="72">
        <v>9027606.56</v>
      </c>
      <c r="L225" s="69"/>
      <c r="M225" s="168"/>
      <c r="N225" s="168"/>
    </row>
    <row r="226" spans="1:14" ht="45">
      <c r="A226" s="828"/>
      <c r="B226" s="57">
        <v>220</v>
      </c>
      <c r="C226" s="3" t="s">
        <v>441</v>
      </c>
      <c r="D226" s="3" t="s">
        <v>741</v>
      </c>
      <c r="E226" s="45" t="s">
        <v>135</v>
      </c>
      <c r="F226" s="4">
        <v>40924</v>
      </c>
      <c r="G226" s="4">
        <v>41060</v>
      </c>
      <c r="H226" s="5">
        <v>4.533333333333333</v>
      </c>
      <c r="I226" s="190">
        <v>1416750</v>
      </c>
      <c r="J226" s="190">
        <v>6422600</v>
      </c>
      <c r="K226" s="72">
        <v>6448290.4</v>
      </c>
      <c r="L226" s="69"/>
      <c r="M226" s="168"/>
      <c r="N226" s="168"/>
    </row>
    <row r="227" spans="1:14" ht="15">
      <c r="A227" s="828"/>
      <c r="B227" s="57">
        <v>221</v>
      </c>
      <c r="C227" s="3" t="s">
        <v>441</v>
      </c>
      <c r="D227" s="3" t="s">
        <v>191</v>
      </c>
      <c r="E227" s="45" t="s">
        <v>39</v>
      </c>
      <c r="F227" s="4">
        <v>40924</v>
      </c>
      <c r="G227" s="4">
        <v>41060</v>
      </c>
      <c r="H227" s="5">
        <v>4.533333333333333</v>
      </c>
      <c r="I227" s="190">
        <v>3683550</v>
      </c>
      <c r="J227" s="190">
        <v>16698760</v>
      </c>
      <c r="K227" s="72">
        <v>16765555.040000001</v>
      </c>
      <c r="L227" s="69"/>
      <c r="M227" s="168"/>
      <c r="N227" s="168"/>
    </row>
    <row r="228" spans="1:14" ht="15">
      <c r="A228" s="828"/>
      <c r="B228" s="57">
        <v>222</v>
      </c>
      <c r="C228" s="3" t="s">
        <v>441</v>
      </c>
      <c r="D228" s="3" t="s">
        <v>742</v>
      </c>
      <c r="E228" s="45" t="s">
        <v>39</v>
      </c>
      <c r="F228" s="4">
        <v>40909</v>
      </c>
      <c r="G228" s="4">
        <v>41029</v>
      </c>
      <c r="H228" s="5">
        <v>4</v>
      </c>
      <c r="I228" s="190">
        <v>3347500</v>
      </c>
      <c r="J228" s="190">
        <v>13390000</v>
      </c>
      <c r="K228" s="72">
        <v>13443560</v>
      </c>
      <c r="L228" s="69"/>
      <c r="M228" s="168"/>
      <c r="N228" s="168"/>
    </row>
    <row r="229" spans="1:14" ht="15">
      <c r="A229" s="828"/>
      <c r="B229" s="57">
        <v>223</v>
      </c>
      <c r="C229" s="3" t="s">
        <v>441</v>
      </c>
      <c r="D229" s="3" t="s">
        <v>742</v>
      </c>
      <c r="E229" s="45" t="s">
        <v>39</v>
      </c>
      <c r="F229" s="4">
        <v>40909</v>
      </c>
      <c r="G229" s="4">
        <v>41029</v>
      </c>
      <c r="H229" s="5">
        <v>4</v>
      </c>
      <c r="I229" s="190">
        <v>3347500</v>
      </c>
      <c r="J229" s="190">
        <v>13390000</v>
      </c>
      <c r="K229" s="72">
        <v>13443560</v>
      </c>
      <c r="L229" s="69"/>
      <c r="M229" s="168"/>
      <c r="N229" s="168"/>
    </row>
    <row r="230" spans="1:14" ht="15">
      <c r="A230" s="828"/>
      <c r="B230" s="57">
        <v>224</v>
      </c>
      <c r="C230" s="3" t="s">
        <v>441</v>
      </c>
      <c r="D230" s="3" t="s">
        <v>742</v>
      </c>
      <c r="E230" s="45" t="s">
        <v>39</v>
      </c>
      <c r="F230" s="4">
        <v>40909</v>
      </c>
      <c r="G230" s="4">
        <v>41029</v>
      </c>
      <c r="H230" s="5">
        <v>4</v>
      </c>
      <c r="I230" s="190">
        <v>3347500</v>
      </c>
      <c r="J230" s="190">
        <v>13390000</v>
      </c>
      <c r="K230" s="72">
        <v>13443560</v>
      </c>
      <c r="L230" s="69"/>
      <c r="M230" s="168"/>
      <c r="N230" s="168"/>
    </row>
    <row r="231" spans="1:14" ht="15">
      <c r="A231" s="828"/>
      <c r="B231" s="57">
        <v>225</v>
      </c>
      <c r="C231" s="3" t="s">
        <v>441</v>
      </c>
      <c r="D231" s="3" t="s">
        <v>742</v>
      </c>
      <c r="E231" s="45" t="s">
        <v>39</v>
      </c>
      <c r="F231" s="4">
        <v>40909</v>
      </c>
      <c r="G231" s="4">
        <v>41029</v>
      </c>
      <c r="H231" s="5">
        <v>4</v>
      </c>
      <c r="I231" s="190">
        <v>3347500</v>
      </c>
      <c r="J231" s="190">
        <v>13390000</v>
      </c>
      <c r="K231" s="72">
        <v>13443560</v>
      </c>
      <c r="L231" s="69"/>
      <c r="M231" s="168"/>
      <c r="N231" s="168"/>
    </row>
    <row r="232" spans="1:14" ht="15">
      <c r="A232" s="828"/>
      <c r="B232" s="57">
        <v>226</v>
      </c>
      <c r="C232" s="3" t="s">
        <v>441</v>
      </c>
      <c r="D232" s="3" t="s">
        <v>742</v>
      </c>
      <c r="E232" s="45" t="s">
        <v>39</v>
      </c>
      <c r="F232" s="4">
        <v>40909</v>
      </c>
      <c r="G232" s="4">
        <v>41029</v>
      </c>
      <c r="H232" s="5">
        <v>4</v>
      </c>
      <c r="I232" s="190">
        <v>3347500</v>
      </c>
      <c r="J232" s="190">
        <v>13390000</v>
      </c>
      <c r="K232" s="72">
        <v>13443560</v>
      </c>
      <c r="L232" s="69"/>
      <c r="M232" s="168"/>
      <c r="N232" s="168"/>
    </row>
    <row r="233" spans="1:14" ht="15">
      <c r="A233" s="828"/>
      <c r="B233" s="57">
        <v>227</v>
      </c>
      <c r="C233" s="3" t="s">
        <v>441</v>
      </c>
      <c r="D233" s="3" t="s">
        <v>742</v>
      </c>
      <c r="E233" s="45" t="s">
        <v>39</v>
      </c>
      <c r="F233" s="4">
        <v>40909</v>
      </c>
      <c r="G233" s="4">
        <v>41029</v>
      </c>
      <c r="H233" s="5">
        <v>4</v>
      </c>
      <c r="I233" s="190">
        <v>3347500</v>
      </c>
      <c r="J233" s="190">
        <v>13390000</v>
      </c>
      <c r="K233" s="72">
        <v>13443560</v>
      </c>
      <c r="L233" s="69"/>
      <c r="M233" s="168"/>
      <c r="N233" s="168"/>
    </row>
    <row r="234" spans="1:14" ht="15">
      <c r="A234" s="828"/>
      <c r="B234" s="57">
        <v>228</v>
      </c>
      <c r="C234" s="3" t="s">
        <v>441</v>
      </c>
      <c r="D234" s="3" t="s">
        <v>742</v>
      </c>
      <c r="E234" s="45" t="s">
        <v>39</v>
      </c>
      <c r="F234" s="4">
        <v>40909</v>
      </c>
      <c r="G234" s="4">
        <v>41029</v>
      </c>
      <c r="H234" s="5">
        <v>4</v>
      </c>
      <c r="I234" s="190">
        <v>3347500</v>
      </c>
      <c r="J234" s="190">
        <v>13390000</v>
      </c>
      <c r="K234" s="72">
        <v>13443560</v>
      </c>
      <c r="L234" s="69"/>
      <c r="M234" s="168"/>
      <c r="N234" s="168"/>
    </row>
    <row r="235" spans="1:14" ht="15">
      <c r="A235" s="828"/>
      <c r="B235" s="57">
        <v>229</v>
      </c>
      <c r="C235" s="3" t="s">
        <v>441</v>
      </c>
      <c r="D235" s="3" t="s">
        <v>742</v>
      </c>
      <c r="E235" s="45" t="s">
        <v>39</v>
      </c>
      <c r="F235" s="4">
        <v>40909</v>
      </c>
      <c r="G235" s="4">
        <v>41029</v>
      </c>
      <c r="H235" s="5">
        <v>4</v>
      </c>
      <c r="I235" s="190">
        <v>3347500</v>
      </c>
      <c r="J235" s="190">
        <v>13390000</v>
      </c>
      <c r="K235" s="72">
        <v>13443560</v>
      </c>
      <c r="L235" s="69"/>
      <c r="M235" s="168"/>
      <c r="N235" s="168"/>
    </row>
    <row r="236" spans="1:14" ht="15">
      <c r="A236" s="828"/>
      <c r="B236" s="57">
        <v>230</v>
      </c>
      <c r="C236" s="3" t="s">
        <v>441</v>
      </c>
      <c r="D236" s="3" t="s">
        <v>742</v>
      </c>
      <c r="E236" s="45" t="s">
        <v>39</v>
      </c>
      <c r="F236" s="4">
        <v>40909</v>
      </c>
      <c r="G236" s="4">
        <v>41029</v>
      </c>
      <c r="H236" s="5">
        <v>4</v>
      </c>
      <c r="I236" s="190">
        <v>3347500</v>
      </c>
      <c r="J236" s="190">
        <v>13390000</v>
      </c>
      <c r="K236" s="72">
        <v>13443560</v>
      </c>
      <c r="L236" s="69"/>
      <c r="M236" s="168"/>
      <c r="N236" s="168"/>
    </row>
    <row r="237" spans="1:14" ht="30">
      <c r="A237" s="828"/>
      <c r="B237" s="57">
        <v>231</v>
      </c>
      <c r="C237" s="3" t="s">
        <v>441</v>
      </c>
      <c r="D237" s="3" t="s">
        <v>743</v>
      </c>
      <c r="E237" s="45" t="s">
        <v>744</v>
      </c>
      <c r="F237" s="167">
        <v>40909</v>
      </c>
      <c r="G237" s="4">
        <v>41029</v>
      </c>
      <c r="H237" s="5">
        <v>4</v>
      </c>
      <c r="I237" s="190">
        <v>2575000</v>
      </c>
      <c r="J237" s="190">
        <v>10300000</v>
      </c>
      <c r="K237" s="72">
        <v>10341200</v>
      </c>
      <c r="L237" s="69"/>
      <c r="M237" s="168"/>
      <c r="N237" s="168"/>
    </row>
    <row r="238" spans="1:14" ht="30">
      <c r="A238" s="828"/>
      <c r="B238" s="57">
        <v>232</v>
      </c>
      <c r="C238" s="3" t="s">
        <v>441</v>
      </c>
      <c r="D238" s="3" t="s">
        <v>743</v>
      </c>
      <c r="E238" s="45" t="s">
        <v>744</v>
      </c>
      <c r="F238" s="167">
        <v>40909</v>
      </c>
      <c r="G238" s="4">
        <v>41029</v>
      </c>
      <c r="H238" s="5">
        <v>4</v>
      </c>
      <c r="I238" s="190">
        <v>2575000</v>
      </c>
      <c r="J238" s="190">
        <v>10300000</v>
      </c>
      <c r="K238" s="72">
        <v>10341200</v>
      </c>
      <c r="L238" s="69"/>
      <c r="M238" s="168"/>
      <c r="N238" s="168"/>
    </row>
    <row r="239" spans="1:14" ht="30">
      <c r="A239" s="828"/>
      <c r="B239" s="57">
        <v>233</v>
      </c>
      <c r="C239" s="3" t="s">
        <v>441</v>
      </c>
      <c r="D239" s="3" t="s">
        <v>743</v>
      </c>
      <c r="E239" s="45" t="s">
        <v>744</v>
      </c>
      <c r="F239" s="167">
        <v>40909</v>
      </c>
      <c r="G239" s="4">
        <v>41029</v>
      </c>
      <c r="H239" s="5">
        <v>4</v>
      </c>
      <c r="I239" s="190">
        <v>2575000</v>
      </c>
      <c r="J239" s="190">
        <v>10300000</v>
      </c>
      <c r="K239" s="72">
        <v>10341200</v>
      </c>
      <c r="L239" s="69"/>
      <c r="M239" s="168"/>
      <c r="N239" s="168"/>
    </row>
    <row r="240" spans="1:14" ht="30">
      <c r="A240" s="828"/>
      <c r="B240" s="57">
        <v>234</v>
      </c>
      <c r="C240" s="3" t="s">
        <v>441</v>
      </c>
      <c r="D240" s="3" t="s">
        <v>743</v>
      </c>
      <c r="E240" s="45" t="s">
        <v>744</v>
      </c>
      <c r="F240" s="167">
        <v>40909</v>
      </c>
      <c r="G240" s="4">
        <v>41029</v>
      </c>
      <c r="H240" s="5">
        <v>4</v>
      </c>
      <c r="I240" s="190">
        <v>2575000</v>
      </c>
      <c r="J240" s="190">
        <v>10300000</v>
      </c>
      <c r="K240" s="72">
        <v>10341200</v>
      </c>
      <c r="L240" s="69"/>
      <c r="M240" s="168"/>
      <c r="N240" s="168"/>
    </row>
    <row r="241" spans="1:14" ht="30">
      <c r="A241" s="828"/>
      <c r="B241" s="57">
        <v>235</v>
      </c>
      <c r="C241" s="3" t="s">
        <v>441</v>
      </c>
      <c r="D241" s="3" t="s">
        <v>743</v>
      </c>
      <c r="E241" s="45" t="s">
        <v>744</v>
      </c>
      <c r="F241" s="167">
        <v>40909</v>
      </c>
      <c r="G241" s="4">
        <v>41029</v>
      </c>
      <c r="H241" s="5">
        <v>4</v>
      </c>
      <c r="I241" s="190">
        <v>2575000</v>
      </c>
      <c r="J241" s="190">
        <v>10300000</v>
      </c>
      <c r="K241" s="72">
        <v>10341200</v>
      </c>
      <c r="L241" s="69"/>
      <c r="M241" s="168"/>
      <c r="N241" s="168"/>
    </row>
    <row r="242" spans="1:14" ht="30">
      <c r="A242" s="828"/>
      <c r="B242" s="57">
        <v>236</v>
      </c>
      <c r="C242" s="3" t="s">
        <v>441</v>
      </c>
      <c r="D242" s="3" t="s">
        <v>743</v>
      </c>
      <c r="E242" s="45" t="s">
        <v>744</v>
      </c>
      <c r="F242" s="167">
        <v>40909</v>
      </c>
      <c r="G242" s="4">
        <v>41029</v>
      </c>
      <c r="H242" s="5">
        <v>4</v>
      </c>
      <c r="I242" s="190">
        <v>2575000</v>
      </c>
      <c r="J242" s="190">
        <v>10300000</v>
      </c>
      <c r="K242" s="72">
        <v>10341200</v>
      </c>
      <c r="L242" s="69"/>
      <c r="M242" s="168"/>
      <c r="N242" s="168"/>
    </row>
    <row r="243" spans="1:14" ht="30">
      <c r="A243" s="828"/>
      <c r="B243" s="57">
        <v>237</v>
      </c>
      <c r="C243" s="3" t="s">
        <v>441</v>
      </c>
      <c r="D243" s="3" t="s">
        <v>743</v>
      </c>
      <c r="E243" s="45" t="s">
        <v>744</v>
      </c>
      <c r="F243" s="167">
        <v>40909</v>
      </c>
      <c r="G243" s="4">
        <v>41029</v>
      </c>
      <c r="H243" s="5">
        <v>4</v>
      </c>
      <c r="I243" s="190">
        <v>2575000</v>
      </c>
      <c r="J243" s="190">
        <v>10300000</v>
      </c>
      <c r="K243" s="72">
        <v>10341200</v>
      </c>
      <c r="L243" s="69"/>
      <c r="M243" s="168"/>
      <c r="N243" s="168"/>
    </row>
    <row r="244" spans="1:14" ht="30">
      <c r="A244" s="828"/>
      <c r="B244" s="57">
        <v>238</v>
      </c>
      <c r="C244" s="3" t="s">
        <v>441</v>
      </c>
      <c r="D244" s="3" t="s">
        <v>743</v>
      </c>
      <c r="E244" s="45" t="s">
        <v>744</v>
      </c>
      <c r="F244" s="167">
        <v>40909</v>
      </c>
      <c r="G244" s="4">
        <v>41029</v>
      </c>
      <c r="H244" s="5">
        <v>4</v>
      </c>
      <c r="I244" s="190">
        <v>2575000</v>
      </c>
      <c r="J244" s="190">
        <v>10300000</v>
      </c>
      <c r="K244" s="72">
        <v>10341200</v>
      </c>
      <c r="L244" s="69"/>
      <c r="M244" s="168"/>
      <c r="N244" s="168"/>
    </row>
    <row r="245" spans="1:14" ht="45">
      <c r="A245" s="828"/>
      <c r="B245" s="57">
        <v>239</v>
      </c>
      <c r="C245" s="3" t="s">
        <v>441</v>
      </c>
      <c r="D245" s="3" t="s">
        <v>745</v>
      </c>
      <c r="E245" s="45" t="s">
        <v>135</v>
      </c>
      <c r="F245" s="167">
        <v>40909</v>
      </c>
      <c r="G245" s="4">
        <v>41029</v>
      </c>
      <c r="H245" s="5">
        <v>4</v>
      </c>
      <c r="I245" s="190">
        <v>1287500</v>
      </c>
      <c r="J245" s="190">
        <v>5150000</v>
      </c>
      <c r="K245" s="72">
        <v>5170600</v>
      </c>
      <c r="L245" s="69"/>
      <c r="M245" s="168"/>
      <c r="N245" s="168"/>
    </row>
    <row r="246" spans="1:14" ht="15">
      <c r="A246" s="828"/>
      <c r="B246" s="57">
        <v>240</v>
      </c>
      <c r="C246" s="3" t="s">
        <v>441</v>
      </c>
      <c r="D246" s="3" t="s">
        <v>191</v>
      </c>
      <c r="E246" s="45" t="s">
        <v>112</v>
      </c>
      <c r="F246" s="167">
        <v>40909</v>
      </c>
      <c r="G246" s="4">
        <v>41029</v>
      </c>
      <c r="H246" s="5">
        <v>4</v>
      </c>
      <c r="I246" s="190">
        <v>4120000</v>
      </c>
      <c r="J246" s="190">
        <v>16480000</v>
      </c>
      <c r="K246" s="72">
        <v>16545920</v>
      </c>
      <c r="L246" s="69"/>
      <c r="M246" s="168"/>
      <c r="N246" s="168"/>
    </row>
    <row r="247" spans="1:14" ht="15">
      <c r="A247" s="828"/>
      <c r="B247" s="57">
        <v>241</v>
      </c>
      <c r="C247" s="3" t="s">
        <v>441</v>
      </c>
      <c r="D247" s="3" t="s">
        <v>191</v>
      </c>
      <c r="E247" s="45" t="s">
        <v>39</v>
      </c>
      <c r="F247" s="167">
        <v>40909</v>
      </c>
      <c r="G247" s="4">
        <v>41029</v>
      </c>
      <c r="H247" s="5">
        <v>4</v>
      </c>
      <c r="I247" s="190">
        <v>3347500</v>
      </c>
      <c r="J247" s="190">
        <v>13390000</v>
      </c>
      <c r="K247" s="72">
        <v>13443560</v>
      </c>
      <c r="L247" s="69"/>
      <c r="M247" s="168"/>
      <c r="N247" s="168"/>
    </row>
    <row r="248" spans="1:14" ht="15.75" thickBot="1">
      <c r="A248" s="829"/>
      <c r="B248" s="57">
        <v>242</v>
      </c>
      <c r="C248" s="213" t="s">
        <v>441</v>
      </c>
      <c r="D248" s="213"/>
      <c r="E248" s="215" t="s">
        <v>40</v>
      </c>
      <c r="F248" s="216">
        <v>40923</v>
      </c>
      <c r="G248" s="216">
        <v>40938</v>
      </c>
      <c r="H248" s="217">
        <v>0.5</v>
      </c>
      <c r="I248" s="218">
        <v>3116850</v>
      </c>
      <c r="J248" s="218">
        <v>1558425</v>
      </c>
      <c r="K248" s="219">
        <v>1564658.7</v>
      </c>
      <c r="L248" s="237"/>
      <c r="M248" s="221"/>
      <c r="N248" s="221"/>
    </row>
    <row r="249" spans="1:14" s="711" customFormat="1" ht="15.75" customHeight="1" thickBot="1">
      <c r="A249" s="830" t="s">
        <v>851</v>
      </c>
      <c r="B249" s="712" t="s">
        <v>269</v>
      </c>
      <c r="C249" s="759"/>
      <c r="D249" s="760" t="s">
        <v>814</v>
      </c>
      <c r="E249" s="761"/>
      <c r="F249" s="715">
        <v>40969</v>
      </c>
      <c r="G249" s="715">
        <v>41029</v>
      </c>
      <c r="H249" s="716">
        <v>3</v>
      </c>
      <c r="I249" s="767">
        <v>1287500</v>
      </c>
      <c r="J249" s="765">
        <f>H249*I249</f>
        <v>3862500</v>
      </c>
      <c r="K249" s="776"/>
      <c r="L249" s="732"/>
      <c r="M249" s="762"/>
      <c r="N249" s="703" t="s">
        <v>919</v>
      </c>
    </row>
    <row r="250" spans="1:14" s="711" customFormat="1" ht="16.5" thickBot="1">
      <c r="A250" s="831"/>
      <c r="B250" s="712" t="s">
        <v>269</v>
      </c>
      <c r="C250" s="763"/>
      <c r="D250" s="763" t="s">
        <v>816</v>
      </c>
      <c r="E250" s="764" t="s">
        <v>95</v>
      </c>
      <c r="F250" s="779">
        <v>40969</v>
      </c>
      <c r="G250" s="715">
        <v>41029</v>
      </c>
      <c r="H250" s="716">
        <f>(G250-F250)/30</f>
        <v>2</v>
      </c>
      <c r="I250" s="767">
        <v>1802500</v>
      </c>
      <c r="J250" s="765">
        <f aca="true" t="shared" si="0" ref="J250:J274">H250*I250</f>
        <v>3605000</v>
      </c>
      <c r="K250" s="776"/>
      <c r="L250" s="780"/>
      <c r="M250" s="719"/>
      <c r="N250" s="703" t="s">
        <v>919</v>
      </c>
    </row>
    <row r="251" spans="1:14" s="711" customFormat="1" ht="16.5" thickBot="1">
      <c r="A251" s="831"/>
      <c r="B251" s="712" t="s">
        <v>269</v>
      </c>
      <c r="C251" s="763"/>
      <c r="D251" s="763" t="s">
        <v>816</v>
      </c>
      <c r="E251" s="764" t="s">
        <v>95</v>
      </c>
      <c r="F251" s="715">
        <v>40969</v>
      </c>
      <c r="G251" s="715">
        <v>41029</v>
      </c>
      <c r="H251" s="716">
        <f aca="true" t="shared" si="1" ref="H251:H274">(G251-F251)/30</f>
        <v>2</v>
      </c>
      <c r="I251" s="767">
        <v>1802500</v>
      </c>
      <c r="J251" s="765">
        <f t="shared" si="0"/>
        <v>3605000</v>
      </c>
      <c r="K251" s="776"/>
      <c r="L251" s="780"/>
      <c r="M251" s="719"/>
      <c r="N251" s="703" t="s">
        <v>919</v>
      </c>
    </row>
    <row r="252" spans="1:14" s="711" customFormat="1" ht="16.5" thickBot="1">
      <c r="A252" s="831"/>
      <c r="B252" s="712" t="s">
        <v>269</v>
      </c>
      <c r="C252" s="766"/>
      <c r="D252" s="763" t="s">
        <v>816</v>
      </c>
      <c r="E252" s="764" t="s">
        <v>95</v>
      </c>
      <c r="F252" s="715">
        <v>40969</v>
      </c>
      <c r="G252" s="715">
        <v>41029</v>
      </c>
      <c r="H252" s="716">
        <f t="shared" si="1"/>
        <v>2</v>
      </c>
      <c r="I252" s="767">
        <v>1802500</v>
      </c>
      <c r="J252" s="765">
        <f t="shared" si="0"/>
        <v>3605000</v>
      </c>
      <c r="K252" s="776"/>
      <c r="L252" s="780"/>
      <c r="M252" s="719"/>
      <c r="N252" s="703" t="s">
        <v>919</v>
      </c>
    </row>
    <row r="253" spans="1:14" s="711" customFormat="1" ht="16.5" thickBot="1">
      <c r="A253" s="831"/>
      <c r="B253" s="712" t="s">
        <v>269</v>
      </c>
      <c r="C253" s="766"/>
      <c r="D253" s="763" t="s">
        <v>816</v>
      </c>
      <c r="E253" s="764" t="s">
        <v>40</v>
      </c>
      <c r="F253" s="715">
        <v>40969</v>
      </c>
      <c r="G253" s="715">
        <v>41029</v>
      </c>
      <c r="H253" s="716">
        <f t="shared" si="1"/>
        <v>2</v>
      </c>
      <c r="I253" s="767">
        <v>2832050</v>
      </c>
      <c r="J253" s="765">
        <f t="shared" si="0"/>
        <v>5664100</v>
      </c>
      <c r="K253" s="776"/>
      <c r="L253" s="780"/>
      <c r="M253" s="719"/>
      <c r="N253" s="703" t="s">
        <v>919</v>
      </c>
    </row>
    <row r="254" spans="1:14" s="711" customFormat="1" ht="16.5" thickBot="1">
      <c r="A254" s="831"/>
      <c r="B254" s="712" t="s">
        <v>269</v>
      </c>
      <c r="C254" s="766"/>
      <c r="D254" s="763" t="s">
        <v>816</v>
      </c>
      <c r="E254" s="764" t="s">
        <v>95</v>
      </c>
      <c r="F254" s="715">
        <v>40969</v>
      </c>
      <c r="G254" s="715">
        <v>41029</v>
      </c>
      <c r="H254" s="716">
        <f t="shared" si="1"/>
        <v>2</v>
      </c>
      <c r="I254" s="767">
        <v>1468000</v>
      </c>
      <c r="J254" s="765">
        <f t="shared" si="0"/>
        <v>2936000</v>
      </c>
      <c r="K254" s="776"/>
      <c r="L254" s="780"/>
      <c r="M254" s="719"/>
      <c r="N254" s="703" t="s">
        <v>919</v>
      </c>
    </row>
    <row r="255" spans="1:14" s="711" customFormat="1" ht="16.5" thickBot="1">
      <c r="A255" s="831"/>
      <c r="B255" s="712" t="s">
        <v>269</v>
      </c>
      <c r="C255" s="766"/>
      <c r="D255" s="763" t="s">
        <v>822</v>
      </c>
      <c r="E255" s="764" t="s">
        <v>95</v>
      </c>
      <c r="F255" s="715">
        <v>40969</v>
      </c>
      <c r="G255" s="715">
        <v>41029</v>
      </c>
      <c r="H255" s="716">
        <f t="shared" si="1"/>
        <v>2</v>
      </c>
      <c r="I255" s="767">
        <v>1802500</v>
      </c>
      <c r="J255" s="765">
        <f t="shared" si="0"/>
        <v>3605000</v>
      </c>
      <c r="K255" s="776"/>
      <c r="L255" s="780"/>
      <c r="M255" s="719"/>
      <c r="N255" s="703" t="s">
        <v>919</v>
      </c>
    </row>
    <row r="256" spans="1:14" s="711" customFormat="1" ht="16.5" thickBot="1">
      <c r="A256" s="831"/>
      <c r="B256" s="712" t="s">
        <v>269</v>
      </c>
      <c r="C256" s="766"/>
      <c r="D256" s="763" t="s">
        <v>824</v>
      </c>
      <c r="E256" s="764" t="s">
        <v>95</v>
      </c>
      <c r="F256" s="715">
        <v>40969</v>
      </c>
      <c r="G256" s="715">
        <v>41029</v>
      </c>
      <c r="H256" s="716">
        <f t="shared" si="1"/>
        <v>2</v>
      </c>
      <c r="I256" s="767">
        <v>1802500</v>
      </c>
      <c r="J256" s="765">
        <f t="shared" si="0"/>
        <v>3605000</v>
      </c>
      <c r="K256" s="776"/>
      <c r="L256" s="780"/>
      <c r="M256" s="719"/>
      <c r="N256" s="703" t="s">
        <v>919</v>
      </c>
    </row>
    <row r="257" spans="1:14" s="711" customFormat="1" ht="16.5" thickBot="1">
      <c r="A257" s="831"/>
      <c r="B257" s="712" t="s">
        <v>269</v>
      </c>
      <c r="C257" s="766"/>
      <c r="D257" s="763" t="s">
        <v>826</v>
      </c>
      <c r="E257" s="764" t="s">
        <v>95</v>
      </c>
      <c r="F257" s="715">
        <v>40969</v>
      </c>
      <c r="G257" s="715">
        <v>41029</v>
      </c>
      <c r="H257" s="716">
        <f t="shared" si="1"/>
        <v>2</v>
      </c>
      <c r="I257" s="767">
        <v>1802500</v>
      </c>
      <c r="J257" s="765">
        <f t="shared" si="0"/>
        <v>3605000</v>
      </c>
      <c r="K257" s="776"/>
      <c r="L257" s="780"/>
      <c r="M257" s="719"/>
      <c r="N257" s="703" t="s">
        <v>919</v>
      </c>
    </row>
    <row r="258" spans="1:14" s="711" customFormat="1" ht="16.5" thickBot="1">
      <c r="A258" s="831"/>
      <c r="B258" s="712" t="s">
        <v>269</v>
      </c>
      <c r="C258" s="766"/>
      <c r="D258" s="763" t="s">
        <v>828</v>
      </c>
      <c r="E258" s="764" t="s">
        <v>95</v>
      </c>
      <c r="F258" s="715">
        <v>40969</v>
      </c>
      <c r="G258" s="715">
        <v>41029</v>
      </c>
      <c r="H258" s="716">
        <f t="shared" si="1"/>
        <v>2</v>
      </c>
      <c r="I258" s="767">
        <v>1802500</v>
      </c>
      <c r="J258" s="765">
        <f t="shared" si="0"/>
        <v>3605000</v>
      </c>
      <c r="K258" s="776"/>
      <c r="L258" s="780"/>
      <c r="M258" s="719"/>
      <c r="N258" s="703" t="s">
        <v>919</v>
      </c>
    </row>
    <row r="259" spans="1:14" s="711" customFormat="1" ht="16.5" thickBot="1">
      <c r="A259" s="831"/>
      <c r="B259" s="712" t="s">
        <v>269</v>
      </c>
      <c r="C259" s="766"/>
      <c r="D259" s="763" t="s">
        <v>830</v>
      </c>
      <c r="E259" s="764" t="s">
        <v>95</v>
      </c>
      <c r="F259" s="715">
        <v>40940</v>
      </c>
      <c r="G259" s="715">
        <v>41029</v>
      </c>
      <c r="H259" s="716">
        <f t="shared" si="1"/>
        <v>2.966666666666667</v>
      </c>
      <c r="I259" s="767">
        <v>1802500</v>
      </c>
      <c r="J259" s="765">
        <f t="shared" si="0"/>
        <v>5347416.666666667</v>
      </c>
      <c r="K259" s="776"/>
      <c r="L259" s="780"/>
      <c r="M259" s="719"/>
      <c r="N259" s="703" t="s">
        <v>919</v>
      </c>
    </row>
    <row r="260" spans="1:14" s="711" customFormat="1" ht="16.5" thickBot="1">
      <c r="A260" s="831"/>
      <c r="B260" s="712" t="s">
        <v>269</v>
      </c>
      <c r="C260" s="766"/>
      <c r="D260" s="763" t="s">
        <v>832</v>
      </c>
      <c r="E260" s="764" t="s">
        <v>95</v>
      </c>
      <c r="F260" s="715">
        <v>40969</v>
      </c>
      <c r="G260" s="715">
        <v>41029</v>
      </c>
      <c r="H260" s="716">
        <f t="shared" si="1"/>
        <v>2</v>
      </c>
      <c r="I260" s="767">
        <v>901250</v>
      </c>
      <c r="J260" s="765">
        <f t="shared" si="0"/>
        <v>1802500</v>
      </c>
      <c r="K260" s="776"/>
      <c r="L260" s="780"/>
      <c r="M260" s="719"/>
      <c r="N260" s="703" t="s">
        <v>919</v>
      </c>
    </row>
    <row r="261" spans="1:14" s="711" customFormat="1" ht="16.5" thickBot="1">
      <c r="A261" s="831"/>
      <c r="B261" s="712" t="s">
        <v>269</v>
      </c>
      <c r="C261" s="766"/>
      <c r="D261" s="763" t="s">
        <v>834</v>
      </c>
      <c r="E261" s="764" t="s">
        <v>95</v>
      </c>
      <c r="F261" s="715">
        <v>40969</v>
      </c>
      <c r="G261" s="715">
        <v>41029</v>
      </c>
      <c r="H261" s="716">
        <f t="shared" si="1"/>
        <v>2</v>
      </c>
      <c r="I261" s="767">
        <v>901250</v>
      </c>
      <c r="J261" s="765">
        <f>H261*I261</f>
        <v>1802500</v>
      </c>
      <c r="K261" s="776"/>
      <c r="L261" s="780"/>
      <c r="M261" s="719"/>
      <c r="N261" s="703" t="s">
        <v>919</v>
      </c>
    </row>
    <row r="262" spans="1:14" s="711" customFormat="1" ht="16.5" thickBot="1">
      <c r="A262" s="831"/>
      <c r="B262" s="712" t="s">
        <v>269</v>
      </c>
      <c r="C262" s="766"/>
      <c r="D262" s="763" t="s">
        <v>836</v>
      </c>
      <c r="E262" s="764" t="s">
        <v>95</v>
      </c>
      <c r="F262" s="715">
        <v>40969</v>
      </c>
      <c r="G262" s="715">
        <v>41029</v>
      </c>
      <c r="H262" s="716">
        <f t="shared" si="1"/>
        <v>2</v>
      </c>
      <c r="I262" s="767">
        <v>901250</v>
      </c>
      <c r="J262" s="765">
        <f>H262*I262</f>
        <v>1802500</v>
      </c>
      <c r="K262" s="776"/>
      <c r="L262" s="780"/>
      <c r="M262" s="719"/>
      <c r="N262" s="703" t="s">
        <v>919</v>
      </c>
    </row>
    <row r="263" spans="1:14" s="711" customFormat="1" ht="15.75" customHeight="1" thickBot="1">
      <c r="A263" s="831"/>
      <c r="B263" s="712" t="s">
        <v>269</v>
      </c>
      <c r="C263" s="766"/>
      <c r="D263" s="763" t="s">
        <v>838</v>
      </c>
      <c r="E263" s="764" t="s">
        <v>520</v>
      </c>
      <c r="F263" s="715">
        <v>40969</v>
      </c>
      <c r="G263" s="715">
        <v>41029</v>
      </c>
      <c r="H263" s="716">
        <f t="shared" si="1"/>
        <v>2</v>
      </c>
      <c r="I263" s="767">
        <v>1802500</v>
      </c>
      <c r="J263" s="765">
        <f>H263*I263</f>
        <v>3605000</v>
      </c>
      <c r="K263" s="776"/>
      <c r="L263" s="780"/>
      <c r="M263" s="719"/>
      <c r="N263" s="703" t="s">
        <v>919</v>
      </c>
    </row>
    <row r="264" spans="1:14" s="711" customFormat="1" ht="15.75" customHeight="1" thickBot="1">
      <c r="A264" s="831"/>
      <c r="B264" s="712" t="s">
        <v>269</v>
      </c>
      <c r="C264" s="766"/>
      <c r="D264" s="763" t="s">
        <v>840</v>
      </c>
      <c r="E264" s="764" t="s">
        <v>95</v>
      </c>
      <c r="F264" s="715">
        <v>40969</v>
      </c>
      <c r="G264" s="715">
        <v>41029</v>
      </c>
      <c r="H264" s="716">
        <f t="shared" si="1"/>
        <v>2</v>
      </c>
      <c r="I264" s="767">
        <v>1802500</v>
      </c>
      <c r="J264" s="765">
        <f>H264*I264</f>
        <v>3605000</v>
      </c>
      <c r="K264" s="776"/>
      <c r="L264" s="780"/>
      <c r="M264" s="719"/>
      <c r="N264" s="703" t="s">
        <v>919</v>
      </c>
    </row>
    <row r="265" spans="1:14" s="711" customFormat="1" ht="16.5" thickBot="1">
      <c r="A265" s="831"/>
      <c r="B265" s="712" t="s">
        <v>269</v>
      </c>
      <c r="C265" s="766"/>
      <c r="D265" s="763" t="s">
        <v>842</v>
      </c>
      <c r="E265" s="764" t="s">
        <v>40</v>
      </c>
      <c r="F265" s="715">
        <v>40969</v>
      </c>
      <c r="G265" s="715">
        <v>41029</v>
      </c>
      <c r="H265" s="716">
        <f t="shared" si="1"/>
        <v>2</v>
      </c>
      <c r="I265" s="767">
        <v>2832050</v>
      </c>
      <c r="J265" s="765">
        <f>H265*I265</f>
        <v>5664100</v>
      </c>
      <c r="K265" s="776"/>
      <c r="L265" s="780"/>
      <c r="M265" s="719"/>
      <c r="N265" s="703" t="s">
        <v>919</v>
      </c>
    </row>
    <row r="266" spans="1:14" s="711" customFormat="1" ht="16.5" thickBot="1">
      <c r="A266" s="831"/>
      <c r="B266" s="712" t="s">
        <v>269</v>
      </c>
      <c r="C266" s="763"/>
      <c r="D266" s="763" t="s">
        <v>842</v>
      </c>
      <c r="E266" s="764" t="s">
        <v>39</v>
      </c>
      <c r="F266" s="715">
        <v>40969</v>
      </c>
      <c r="G266" s="715">
        <v>41029</v>
      </c>
      <c r="H266" s="716">
        <f t="shared" si="1"/>
        <v>2</v>
      </c>
      <c r="I266" s="767">
        <v>3347500</v>
      </c>
      <c r="J266" s="765">
        <f t="shared" si="0"/>
        <v>6695000</v>
      </c>
      <c r="K266" s="776"/>
      <c r="L266" s="780"/>
      <c r="M266" s="719"/>
      <c r="N266" s="703" t="s">
        <v>919</v>
      </c>
    </row>
    <row r="267" spans="1:14" s="711" customFormat="1" ht="16.5" thickBot="1">
      <c r="A267" s="831"/>
      <c r="B267" s="712" t="s">
        <v>269</v>
      </c>
      <c r="C267" s="763"/>
      <c r="D267" s="763" t="s">
        <v>842</v>
      </c>
      <c r="E267" s="764" t="s">
        <v>112</v>
      </c>
      <c r="F267" s="715">
        <v>40969</v>
      </c>
      <c r="G267" s="715">
        <v>41029</v>
      </c>
      <c r="H267" s="716">
        <f t="shared" si="1"/>
        <v>2</v>
      </c>
      <c r="I267" s="767">
        <v>4100000</v>
      </c>
      <c r="J267" s="765">
        <f t="shared" si="0"/>
        <v>8200000</v>
      </c>
      <c r="K267" s="776"/>
      <c r="L267" s="780"/>
      <c r="M267" s="719"/>
      <c r="N267" s="703" t="s">
        <v>919</v>
      </c>
    </row>
    <row r="268" spans="1:14" s="711" customFormat="1" ht="16.5" thickBot="1">
      <c r="A268" s="831"/>
      <c r="B268" s="712" t="s">
        <v>269</v>
      </c>
      <c r="C268" s="763"/>
      <c r="D268" s="763" t="s">
        <v>842</v>
      </c>
      <c r="E268" s="764" t="s">
        <v>40</v>
      </c>
      <c r="F268" s="715">
        <v>40940</v>
      </c>
      <c r="G268" s="715">
        <v>41029</v>
      </c>
      <c r="H268" s="716">
        <f t="shared" si="1"/>
        <v>2.966666666666667</v>
      </c>
      <c r="I268" s="767">
        <v>2832050</v>
      </c>
      <c r="J268" s="765">
        <f t="shared" si="0"/>
        <v>8401748.333333334</v>
      </c>
      <c r="K268" s="776"/>
      <c r="L268" s="780"/>
      <c r="M268" s="719"/>
      <c r="N268" s="703" t="s">
        <v>919</v>
      </c>
    </row>
    <row r="269" spans="1:14" s="711" customFormat="1" ht="16.5" thickBot="1">
      <c r="A269" s="831"/>
      <c r="B269" s="712" t="s">
        <v>269</v>
      </c>
      <c r="C269" s="763"/>
      <c r="D269" s="763" t="s">
        <v>842</v>
      </c>
      <c r="E269" s="764" t="s">
        <v>40</v>
      </c>
      <c r="F269" s="715">
        <v>40969</v>
      </c>
      <c r="G269" s="715">
        <v>41029</v>
      </c>
      <c r="H269" s="716">
        <f t="shared" si="1"/>
        <v>2</v>
      </c>
      <c r="I269" s="767">
        <v>2832050</v>
      </c>
      <c r="J269" s="765">
        <f t="shared" si="0"/>
        <v>5664100</v>
      </c>
      <c r="K269" s="776"/>
      <c r="L269" s="780"/>
      <c r="M269" s="719"/>
      <c r="N269" s="703" t="s">
        <v>919</v>
      </c>
    </row>
    <row r="270" spans="1:14" s="711" customFormat="1" ht="16.5" thickBot="1">
      <c r="A270" s="831"/>
      <c r="B270" s="712" t="s">
        <v>269</v>
      </c>
      <c r="C270" s="763"/>
      <c r="D270" s="763" t="s">
        <v>842</v>
      </c>
      <c r="E270" s="764" t="s">
        <v>95</v>
      </c>
      <c r="F270" s="715">
        <v>40969</v>
      </c>
      <c r="G270" s="715">
        <v>41029</v>
      </c>
      <c r="H270" s="716">
        <f t="shared" si="1"/>
        <v>2</v>
      </c>
      <c r="I270" s="767">
        <v>1802500</v>
      </c>
      <c r="J270" s="765">
        <f>H270*I270</f>
        <v>3605000</v>
      </c>
      <c r="K270" s="776"/>
      <c r="L270" s="780"/>
      <c r="M270" s="719"/>
      <c r="N270" s="703" t="s">
        <v>919</v>
      </c>
    </row>
    <row r="271" spans="1:14" s="711" customFormat="1" ht="16.5" thickBot="1">
      <c r="A271" s="831"/>
      <c r="B271" s="712" t="s">
        <v>269</v>
      </c>
      <c r="C271" s="763"/>
      <c r="D271" s="763" t="s">
        <v>847</v>
      </c>
      <c r="E271" s="764" t="s">
        <v>40</v>
      </c>
      <c r="F271" s="715">
        <v>40969</v>
      </c>
      <c r="G271" s="715">
        <v>41029</v>
      </c>
      <c r="H271" s="716">
        <f t="shared" si="1"/>
        <v>2</v>
      </c>
      <c r="I271" s="767">
        <v>2832050</v>
      </c>
      <c r="J271" s="765">
        <f>H271*I271</f>
        <v>5664100</v>
      </c>
      <c r="K271" s="776"/>
      <c r="L271" s="780"/>
      <c r="M271" s="719"/>
      <c r="N271" s="703" t="s">
        <v>919</v>
      </c>
    </row>
    <row r="272" spans="1:14" s="711" customFormat="1" ht="15.75" customHeight="1" thickBot="1">
      <c r="A272" s="831"/>
      <c r="B272" s="712" t="s">
        <v>269</v>
      </c>
      <c r="C272" s="768"/>
      <c r="D272" s="763" t="s">
        <v>848</v>
      </c>
      <c r="E272" s="764" t="s">
        <v>520</v>
      </c>
      <c r="F272" s="715"/>
      <c r="G272" s="715">
        <v>41029</v>
      </c>
      <c r="H272" s="716">
        <v>1</v>
      </c>
      <c r="I272" s="767">
        <f>3342987-13372</f>
        <v>3329615</v>
      </c>
      <c r="J272" s="765">
        <f>H272*I272+0.5</f>
        <v>3329615.5</v>
      </c>
      <c r="K272" s="776"/>
      <c r="L272" s="780"/>
      <c r="M272" s="719"/>
      <c r="N272" s="703" t="s">
        <v>919</v>
      </c>
    </row>
    <row r="273" spans="1:14" s="711" customFormat="1" ht="16.5" thickBot="1">
      <c r="A273" s="831"/>
      <c r="B273" s="712" t="s">
        <v>269</v>
      </c>
      <c r="C273" s="763"/>
      <c r="D273" s="763"/>
      <c r="E273" s="764" t="s">
        <v>112</v>
      </c>
      <c r="F273" s="715">
        <v>40969</v>
      </c>
      <c r="G273" s="715">
        <v>41029</v>
      </c>
      <c r="H273" s="716">
        <v>4</v>
      </c>
      <c r="I273" s="767">
        <v>4100000</v>
      </c>
      <c r="J273" s="765">
        <f>H273*I273+52.78</f>
        <v>16400052.78</v>
      </c>
      <c r="K273" s="776"/>
      <c r="L273" s="780"/>
      <c r="M273" s="719"/>
      <c r="N273" s="703" t="s">
        <v>919</v>
      </c>
    </row>
    <row r="274" spans="1:14" s="711" customFormat="1" ht="16.5" thickBot="1">
      <c r="A274" s="831"/>
      <c r="B274" s="712" t="s">
        <v>269</v>
      </c>
      <c r="C274" s="763"/>
      <c r="D274" s="769"/>
      <c r="E274" s="764" t="s">
        <v>13</v>
      </c>
      <c r="F274" s="715">
        <v>40940</v>
      </c>
      <c r="G274" s="715">
        <v>41029</v>
      </c>
      <c r="H274" s="716">
        <f t="shared" si="1"/>
        <v>2.966666666666667</v>
      </c>
      <c r="I274" s="767">
        <v>7725000</v>
      </c>
      <c r="J274" s="765">
        <f t="shared" si="0"/>
        <v>22917500</v>
      </c>
      <c r="K274" s="776"/>
      <c r="L274" s="780"/>
      <c r="M274" s="719"/>
      <c r="N274" s="703" t="s">
        <v>919</v>
      </c>
    </row>
    <row r="275" spans="1:14" s="711" customFormat="1" ht="35.25" customHeight="1" thickBot="1">
      <c r="A275" s="831"/>
      <c r="B275" s="770">
        <f>+B248+1</f>
        <v>243</v>
      </c>
      <c r="C275" s="775" t="s">
        <v>813</v>
      </c>
      <c r="D275" s="775" t="s">
        <v>814</v>
      </c>
      <c r="E275" s="771" t="s">
        <v>135</v>
      </c>
      <c r="F275" s="4">
        <v>40969</v>
      </c>
      <c r="G275" s="4">
        <v>41060</v>
      </c>
      <c r="H275" s="5">
        <v>3</v>
      </c>
      <c r="I275" s="6">
        <v>1416750</v>
      </c>
      <c r="J275" s="6">
        <v>4250250</v>
      </c>
      <c r="K275" s="728">
        <v>4267251</v>
      </c>
      <c r="L275" s="43"/>
      <c r="M275" s="657"/>
      <c r="N275" s="703" t="s">
        <v>959</v>
      </c>
    </row>
    <row r="276" spans="1:14" s="711" customFormat="1" ht="15.75" customHeight="1" thickBot="1">
      <c r="A276" s="831"/>
      <c r="B276" s="777">
        <v>244</v>
      </c>
      <c r="C276" s="660" t="s">
        <v>815</v>
      </c>
      <c r="D276" s="660" t="s">
        <v>816</v>
      </c>
      <c r="E276" s="771" t="s">
        <v>95</v>
      </c>
      <c r="F276" s="4">
        <v>40969</v>
      </c>
      <c r="G276" s="4">
        <v>41060</v>
      </c>
      <c r="H276" s="5">
        <v>3.033333333333333</v>
      </c>
      <c r="I276" s="6">
        <v>1983450</v>
      </c>
      <c r="J276" s="6">
        <v>6016465</v>
      </c>
      <c r="K276" s="728">
        <v>6040530.86</v>
      </c>
      <c r="L276" s="69"/>
      <c r="M276" s="168"/>
      <c r="N276" s="703" t="s">
        <v>959</v>
      </c>
    </row>
    <row r="277" spans="1:14" s="711" customFormat="1" ht="15.75" customHeight="1" thickBot="1">
      <c r="A277" s="831"/>
      <c r="B277" s="777">
        <v>245</v>
      </c>
      <c r="C277" s="660" t="s">
        <v>817</v>
      </c>
      <c r="D277" s="660" t="s">
        <v>816</v>
      </c>
      <c r="E277" s="771" t="s">
        <v>95</v>
      </c>
      <c r="F277" s="4">
        <v>40969</v>
      </c>
      <c r="G277" s="4">
        <v>41060</v>
      </c>
      <c r="H277" s="5">
        <v>3.033333333333333</v>
      </c>
      <c r="I277" s="6">
        <v>1983450</v>
      </c>
      <c r="J277" s="6">
        <v>6016465</v>
      </c>
      <c r="K277" s="728">
        <v>6040530.86</v>
      </c>
      <c r="L277" s="69"/>
      <c r="M277" s="168"/>
      <c r="N277" s="703" t="s">
        <v>959</v>
      </c>
    </row>
    <row r="278" spans="1:14" s="711" customFormat="1" ht="15.75" customHeight="1" thickBot="1">
      <c r="A278" s="831"/>
      <c r="B278" s="777">
        <v>246</v>
      </c>
      <c r="C278" s="662" t="s">
        <v>818</v>
      </c>
      <c r="D278" s="660" t="s">
        <v>816</v>
      </c>
      <c r="E278" s="771" t="s">
        <v>95</v>
      </c>
      <c r="F278" s="4">
        <v>40969</v>
      </c>
      <c r="G278" s="4">
        <v>41060</v>
      </c>
      <c r="H278" s="5">
        <v>3.033333333333333</v>
      </c>
      <c r="I278" s="6">
        <v>1983450</v>
      </c>
      <c r="J278" s="6">
        <v>6016465</v>
      </c>
      <c r="K278" s="728">
        <v>6040530.86</v>
      </c>
      <c r="L278" s="69"/>
      <c r="M278" s="168"/>
      <c r="N278" s="703" t="s">
        <v>959</v>
      </c>
    </row>
    <row r="279" spans="1:14" s="711" customFormat="1" ht="31.5" customHeight="1" thickBot="1">
      <c r="A279" s="831"/>
      <c r="B279" s="777">
        <v>247</v>
      </c>
      <c r="C279" s="662" t="s">
        <v>819</v>
      </c>
      <c r="D279" s="660" t="s">
        <v>816</v>
      </c>
      <c r="E279" s="771" t="s">
        <v>40</v>
      </c>
      <c r="F279" s="4">
        <v>40969</v>
      </c>
      <c r="G279" s="4">
        <v>41060</v>
      </c>
      <c r="H279" s="5">
        <v>3.033333333333333</v>
      </c>
      <c r="I279" s="6">
        <v>3116850</v>
      </c>
      <c r="J279" s="6">
        <v>9454445</v>
      </c>
      <c r="K279" s="728">
        <v>9492262.78</v>
      </c>
      <c r="L279" s="69"/>
      <c r="M279" s="168"/>
      <c r="N279" s="703" t="s">
        <v>959</v>
      </c>
    </row>
    <row r="280" spans="1:14" s="711" customFormat="1" ht="15.75" customHeight="1" thickBot="1">
      <c r="A280" s="831"/>
      <c r="B280" s="777">
        <v>248</v>
      </c>
      <c r="C280" s="662" t="s">
        <v>820</v>
      </c>
      <c r="D280" s="660" t="s">
        <v>816</v>
      </c>
      <c r="E280" s="771" t="s">
        <v>95</v>
      </c>
      <c r="F280" s="4">
        <v>40969</v>
      </c>
      <c r="G280" s="4">
        <v>41060</v>
      </c>
      <c r="H280" s="5">
        <v>3.033333333333333</v>
      </c>
      <c r="I280" s="6">
        <v>1468000</v>
      </c>
      <c r="J280" s="6">
        <v>4452933.333333333</v>
      </c>
      <c r="K280" s="728">
        <v>4470745.066666666</v>
      </c>
      <c r="L280" s="69"/>
      <c r="M280" s="168"/>
      <c r="N280" s="703" t="s">
        <v>959</v>
      </c>
    </row>
    <row r="281" spans="1:14" s="711" customFormat="1" ht="15.75" customHeight="1" thickBot="1">
      <c r="A281" s="831"/>
      <c r="B281" s="777">
        <v>249</v>
      </c>
      <c r="C281" s="662" t="s">
        <v>821</v>
      </c>
      <c r="D281" s="660" t="s">
        <v>822</v>
      </c>
      <c r="E281" s="771" t="s">
        <v>95</v>
      </c>
      <c r="F281" s="4">
        <v>40969</v>
      </c>
      <c r="G281" s="4">
        <v>41060</v>
      </c>
      <c r="H281" s="5">
        <v>3.033333333333333</v>
      </c>
      <c r="I281" s="6">
        <v>1983450</v>
      </c>
      <c r="J281" s="6">
        <v>6016465</v>
      </c>
      <c r="K281" s="728">
        <v>6040530.86</v>
      </c>
      <c r="L281" s="69"/>
      <c r="M281" s="168"/>
      <c r="N281" s="703" t="s">
        <v>959</v>
      </c>
    </row>
    <row r="282" spans="1:14" s="711" customFormat="1" ht="15.75" customHeight="1" thickBot="1">
      <c r="A282" s="831"/>
      <c r="B282" s="777">
        <v>250</v>
      </c>
      <c r="C282" s="662" t="s">
        <v>823</v>
      </c>
      <c r="D282" s="660" t="s">
        <v>824</v>
      </c>
      <c r="E282" s="771" t="s">
        <v>95</v>
      </c>
      <c r="F282" s="4">
        <v>40969</v>
      </c>
      <c r="G282" s="4">
        <v>41060</v>
      </c>
      <c r="H282" s="5">
        <v>3.033333333333333</v>
      </c>
      <c r="I282" s="6">
        <v>1983450</v>
      </c>
      <c r="J282" s="6">
        <v>6016465</v>
      </c>
      <c r="K282" s="728">
        <v>6040530.86</v>
      </c>
      <c r="L282" s="69"/>
      <c r="M282" s="168"/>
      <c r="N282" s="703" t="s">
        <v>959</v>
      </c>
    </row>
    <row r="283" spans="1:14" s="711" customFormat="1" ht="15.75" customHeight="1" thickBot="1">
      <c r="A283" s="831"/>
      <c r="B283" s="777">
        <v>251</v>
      </c>
      <c r="C283" s="662" t="s">
        <v>825</v>
      </c>
      <c r="D283" s="660" t="s">
        <v>826</v>
      </c>
      <c r="E283" s="771" t="s">
        <v>95</v>
      </c>
      <c r="F283" s="4">
        <v>40969</v>
      </c>
      <c r="G283" s="4">
        <v>41060</v>
      </c>
      <c r="H283" s="5">
        <v>3.033333333333333</v>
      </c>
      <c r="I283" s="6">
        <v>1983450</v>
      </c>
      <c r="J283" s="6">
        <v>6016465</v>
      </c>
      <c r="K283" s="728">
        <v>6040530.86</v>
      </c>
      <c r="L283" s="69"/>
      <c r="M283" s="168"/>
      <c r="N283" s="703" t="s">
        <v>959</v>
      </c>
    </row>
    <row r="284" spans="1:14" s="711" customFormat="1" ht="15.75" customHeight="1" thickBot="1">
      <c r="A284" s="831"/>
      <c r="B284" s="777">
        <v>252</v>
      </c>
      <c r="C284" s="662" t="s">
        <v>827</v>
      </c>
      <c r="D284" s="660" t="s">
        <v>828</v>
      </c>
      <c r="E284" s="771" t="s">
        <v>95</v>
      </c>
      <c r="F284" s="4">
        <v>40969</v>
      </c>
      <c r="G284" s="4">
        <v>41060</v>
      </c>
      <c r="H284" s="5">
        <v>3.033333333333333</v>
      </c>
      <c r="I284" s="6">
        <v>1983450</v>
      </c>
      <c r="J284" s="6">
        <v>6016465</v>
      </c>
      <c r="K284" s="728">
        <v>6040530.86</v>
      </c>
      <c r="L284" s="69"/>
      <c r="M284" s="168"/>
      <c r="N284" s="703" t="s">
        <v>959</v>
      </c>
    </row>
    <row r="285" spans="1:14" s="711" customFormat="1" ht="15.75" customHeight="1" thickBot="1">
      <c r="A285" s="831"/>
      <c r="B285" s="777">
        <v>253</v>
      </c>
      <c r="C285" s="662" t="s">
        <v>829</v>
      </c>
      <c r="D285" s="660" t="s">
        <v>830</v>
      </c>
      <c r="E285" s="771" t="s">
        <v>95</v>
      </c>
      <c r="F285" s="4">
        <v>40940</v>
      </c>
      <c r="G285" s="4">
        <v>41060</v>
      </c>
      <c r="H285" s="5">
        <v>4</v>
      </c>
      <c r="I285" s="6">
        <v>1983450</v>
      </c>
      <c r="J285" s="6">
        <v>7933800</v>
      </c>
      <c r="K285" s="728">
        <v>7965535.2</v>
      </c>
      <c r="L285" s="69"/>
      <c r="M285" s="168"/>
      <c r="N285" s="703" t="s">
        <v>959</v>
      </c>
    </row>
    <row r="286" spans="1:14" s="711" customFormat="1" ht="31.5" customHeight="1" thickBot="1">
      <c r="A286" s="831"/>
      <c r="B286" s="777">
        <v>254</v>
      </c>
      <c r="C286" s="662" t="s">
        <v>831</v>
      </c>
      <c r="D286" s="778" t="s">
        <v>832</v>
      </c>
      <c r="E286" s="771" t="s">
        <v>747</v>
      </c>
      <c r="F286" s="4">
        <v>40933</v>
      </c>
      <c r="G286" s="4">
        <v>41060</v>
      </c>
      <c r="H286" s="5">
        <v>4.65</v>
      </c>
      <c r="I286" s="6">
        <v>1133400</v>
      </c>
      <c r="J286" s="772">
        <v>5289200</v>
      </c>
      <c r="K286" s="728">
        <v>5310356.8</v>
      </c>
      <c r="L286" s="69"/>
      <c r="M286" s="168"/>
      <c r="N286" s="703" t="s">
        <v>959</v>
      </c>
    </row>
    <row r="287" spans="1:14" s="711" customFormat="1" ht="15.75" customHeight="1" thickBot="1">
      <c r="A287" s="831"/>
      <c r="B287" s="777">
        <v>255</v>
      </c>
      <c r="C287" s="662" t="s">
        <v>833</v>
      </c>
      <c r="D287" s="660" t="s">
        <v>834</v>
      </c>
      <c r="E287" s="771" t="s">
        <v>95</v>
      </c>
      <c r="F287" s="4">
        <v>40969</v>
      </c>
      <c r="G287" s="4">
        <v>41060</v>
      </c>
      <c r="H287" s="5">
        <v>3.033333333333333</v>
      </c>
      <c r="I287" s="6">
        <v>991725</v>
      </c>
      <c r="J287" s="6">
        <v>3008232.5</v>
      </c>
      <c r="K287" s="728">
        <v>3020265.43</v>
      </c>
      <c r="L287" s="69"/>
      <c r="M287" s="168"/>
      <c r="N287" s="703" t="s">
        <v>959</v>
      </c>
    </row>
    <row r="288" spans="1:14" s="711" customFormat="1" ht="15.75" customHeight="1" thickBot="1">
      <c r="A288" s="831"/>
      <c r="B288" s="777">
        <v>256</v>
      </c>
      <c r="C288" s="662" t="s">
        <v>835</v>
      </c>
      <c r="D288" s="660" t="s">
        <v>836</v>
      </c>
      <c r="E288" s="771" t="s">
        <v>95</v>
      </c>
      <c r="F288" s="4">
        <v>40969</v>
      </c>
      <c r="G288" s="4">
        <v>41060</v>
      </c>
      <c r="H288" s="5">
        <v>3.033333333333333</v>
      </c>
      <c r="I288" s="6">
        <v>991725</v>
      </c>
      <c r="J288" s="6">
        <v>3008232.5</v>
      </c>
      <c r="K288" s="728">
        <v>3020265.43</v>
      </c>
      <c r="L288" s="69"/>
      <c r="M288" s="168"/>
      <c r="N288" s="703" t="s">
        <v>959</v>
      </c>
    </row>
    <row r="289" spans="1:14" s="711" customFormat="1" ht="15.75" customHeight="1" thickBot="1">
      <c r="A289" s="831"/>
      <c r="B289" s="777">
        <v>257</v>
      </c>
      <c r="C289" s="662" t="s">
        <v>837</v>
      </c>
      <c r="D289" s="660" t="s">
        <v>838</v>
      </c>
      <c r="E289" s="771" t="s">
        <v>520</v>
      </c>
      <c r="F289" s="4">
        <v>40969</v>
      </c>
      <c r="G289" s="4">
        <v>41060</v>
      </c>
      <c r="H289" s="5">
        <v>3.033333333333333</v>
      </c>
      <c r="I289" s="6">
        <v>1983450</v>
      </c>
      <c r="J289" s="6">
        <v>6016465</v>
      </c>
      <c r="K289" s="728">
        <v>6040530.86</v>
      </c>
      <c r="L289" s="69"/>
      <c r="M289" s="168"/>
      <c r="N289" s="703" t="s">
        <v>959</v>
      </c>
    </row>
    <row r="290" spans="1:14" s="711" customFormat="1" ht="15.75" customHeight="1" thickBot="1">
      <c r="A290" s="831"/>
      <c r="B290" s="777">
        <v>258</v>
      </c>
      <c r="C290" s="662" t="s">
        <v>839</v>
      </c>
      <c r="D290" s="660" t="s">
        <v>840</v>
      </c>
      <c r="E290" s="771" t="s">
        <v>95</v>
      </c>
      <c r="F290" s="4">
        <v>40969</v>
      </c>
      <c r="G290" s="4">
        <v>41060</v>
      </c>
      <c r="H290" s="5">
        <v>3.033333333333333</v>
      </c>
      <c r="I290" s="6">
        <v>1983450</v>
      </c>
      <c r="J290" s="6">
        <v>6016465</v>
      </c>
      <c r="K290" s="728">
        <v>6040530.86</v>
      </c>
      <c r="L290" s="69"/>
      <c r="M290" s="168"/>
      <c r="N290" s="703" t="s">
        <v>959</v>
      </c>
    </row>
    <row r="291" spans="1:14" s="711" customFormat="1" ht="16.5" thickBot="1">
      <c r="A291" s="831"/>
      <c r="B291" s="777">
        <v>259</v>
      </c>
      <c r="C291" s="662" t="s">
        <v>841</v>
      </c>
      <c r="D291" s="660" t="s">
        <v>842</v>
      </c>
      <c r="E291" s="771" t="s">
        <v>40</v>
      </c>
      <c r="F291" s="4">
        <v>40969</v>
      </c>
      <c r="G291" s="4">
        <v>41060</v>
      </c>
      <c r="H291" s="5">
        <v>3.033333333333333</v>
      </c>
      <c r="I291" s="6">
        <v>3116850</v>
      </c>
      <c r="J291" s="6">
        <v>9454445</v>
      </c>
      <c r="K291" s="728">
        <v>9492262.78</v>
      </c>
      <c r="L291" s="69"/>
      <c r="M291" s="168"/>
      <c r="N291" s="703" t="s">
        <v>959</v>
      </c>
    </row>
    <row r="292" spans="1:14" s="711" customFormat="1" ht="16.5" thickBot="1">
      <c r="A292" s="831"/>
      <c r="B292" s="777">
        <v>260</v>
      </c>
      <c r="C292" s="660" t="s">
        <v>843</v>
      </c>
      <c r="D292" s="660" t="s">
        <v>842</v>
      </c>
      <c r="E292" s="771" t="s">
        <v>39</v>
      </c>
      <c r="F292" s="4">
        <v>40969</v>
      </c>
      <c r="G292" s="4">
        <v>41060</v>
      </c>
      <c r="H292" s="5">
        <v>3.033333333333333</v>
      </c>
      <c r="I292" s="6">
        <v>3683550</v>
      </c>
      <c r="J292" s="6">
        <v>11173435</v>
      </c>
      <c r="K292" s="728">
        <v>11218128.74</v>
      </c>
      <c r="L292" s="69"/>
      <c r="M292" s="168"/>
      <c r="N292" s="703" t="s">
        <v>959</v>
      </c>
    </row>
    <row r="293" spans="1:14" s="711" customFormat="1" ht="16.5" thickBot="1">
      <c r="A293" s="831"/>
      <c r="B293" s="777">
        <v>261</v>
      </c>
      <c r="C293" s="660"/>
      <c r="D293" s="660" t="s">
        <v>842</v>
      </c>
      <c r="E293" s="771" t="s">
        <v>112</v>
      </c>
      <c r="F293" s="4">
        <v>40969</v>
      </c>
      <c r="G293" s="4">
        <v>41060</v>
      </c>
      <c r="H293" s="5">
        <v>3.033333333333333</v>
      </c>
      <c r="I293" s="6">
        <v>4533600</v>
      </c>
      <c r="J293" s="6">
        <v>13751920</v>
      </c>
      <c r="K293" s="728">
        <v>13806927.68</v>
      </c>
      <c r="L293" s="69"/>
      <c r="M293" s="168"/>
      <c r="N293" s="703" t="s">
        <v>959</v>
      </c>
    </row>
    <row r="294" spans="1:14" s="711" customFormat="1" ht="31.5" customHeight="1" thickBot="1">
      <c r="A294" s="831"/>
      <c r="B294" s="777">
        <v>262</v>
      </c>
      <c r="C294" s="660" t="s">
        <v>844</v>
      </c>
      <c r="D294" s="660" t="s">
        <v>842</v>
      </c>
      <c r="E294" s="771" t="s">
        <v>40</v>
      </c>
      <c r="F294" s="4">
        <v>40940</v>
      </c>
      <c r="G294" s="4">
        <v>41060</v>
      </c>
      <c r="H294" s="5">
        <v>4</v>
      </c>
      <c r="I294" s="6">
        <v>3116850</v>
      </c>
      <c r="J294" s="6">
        <v>12467400</v>
      </c>
      <c r="K294" s="728">
        <v>12517269.6</v>
      </c>
      <c r="L294" s="69"/>
      <c r="M294" s="168"/>
      <c r="N294" s="703" t="s">
        <v>959</v>
      </c>
    </row>
    <row r="295" spans="1:14" s="711" customFormat="1" ht="16.5" thickBot="1">
      <c r="A295" s="831"/>
      <c r="B295" s="777">
        <v>263</v>
      </c>
      <c r="C295" s="660" t="s">
        <v>845</v>
      </c>
      <c r="D295" s="660" t="s">
        <v>842</v>
      </c>
      <c r="E295" s="771" t="s">
        <v>40</v>
      </c>
      <c r="F295" s="4">
        <v>40969</v>
      </c>
      <c r="G295" s="4">
        <v>41060</v>
      </c>
      <c r="H295" s="5">
        <v>3.033333333333333</v>
      </c>
      <c r="I295" s="6">
        <v>3116850</v>
      </c>
      <c r="J295" s="6">
        <v>9454445</v>
      </c>
      <c r="K295" s="728">
        <v>9492262.78</v>
      </c>
      <c r="L295" s="69"/>
      <c r="M295" s="168"/>
      <c r="N295" s="703" t="s">
        <v>959</v>
      </c>
    </row>
    <row r="296" spans="1:14" s="711" customFormat="1" ht="15.75" customHeight="1" thickBot="1">
      <c r="A296" s="831"/>
      <c r="B296" s="777">
        <v>264</v>
      </c>
      <c r="C296" s="660" t="s">
        <v>846</v>
      </c>
      <c r="D296" s="660" t="s">
        <v>842</v>
      </c>
      <c r="E296" s="771" t="s">
        <v>95</v>
      </c>
      <c r="F296" s="4">
        <v>40969</v>
      </c>
      <c r="G296" s="4">
        <v>41060</v>
      </c>
      <c r="H296" s="5">
        <v>3.033333333333333</v>
      </c>
      <c r="I296" s="6">
        <v>1983450</v>
      </c>
      <c r="J296" s="6">
        <v>6016465</v>
      </c>
      <c r="K296" s="728">
        <v>6040530.86</v>
      </c>
      <c r="L296" s="69"/>
      <c r="M296" s="168"/>
      <c r="N296" s="703" t="s">
        <v>959</v>
      </c>
    </row>
    <row r="297" spans="1:14" s="711" customFormat="1" ht="16.5" thickBot="1">
      <c r="A297" s="831"/>
      <c r="B297" s="777">
        <v>265</v>
      </c>
      <c r="C297" s="660"/>
      <c r="D297" s="660" t="s">
        <v>847</v>
      </c>
      <c r="E297" s="771" t="s">
        <v>40</v>
      </c>
      <c r="F297" s="4">
        <v>40969</v>
      </c>
      <c r="G297" s="4">
        <v>41060</v>
      </c>
      <c r="H297" s="5">
        <v>3.033333333333333</v>
      </c>
      <c r="I297" s="6">
        <v>3116850</v>
      </c>
      <c r="J297" s="6">
        <v>9454445</v>
      </c>
      <c r="K297" s="728">
        <v>9492262.78</v>
      </c>
      <c r="L297" s="69"/>
      <c r="M297" s="168"/>
      <c r="N297" s="703" t="s">
        <v>959</v>
      </c>
    </row>
    <row r="298" spans="1:14" s="711" customFormat="1" ht="16.5" thickBot="1">
      <c r="A298" s="831"/>
      <c r="B298" s="777">
        <v>266</v>
      </c>
      <c r="C298" s="660"/>
      <c r="D298" s="660" t="s">
        <v>849</v>
      </c>
      <c r="E298" s="771" t="s">
        <v>112</v>
      </c>
      <c r="F298" s="4">
        <v>40969</v>
      </c>
      <c r="G298" s="4">
        <v>41060</v>
      </c>
      <c r="H298" s="5">
        <v>4</v>
      </c>
      <c r="I298" s="6">
        <v>4533600</v>
      </c>
      <c r="J298" s="6">
        <v>18134400</v>
      </c>
      <c r="K298" s="728">
        <v>18206937.6</v>
      </c>
      <c r="L298" s="69"/>
      <c r="M298" s="168"/>
      <c r="N298" s="703" t="s">
        <v>959</v>
      </c>
    </row>
    <row r="299" spans="1:14" s="711" customFormat="1" ht="16.5" thickBot="1">
      <c r="A299" s="831"/>
      <c r="B299" s="777">
        <v>267</v>
      </c>
      <c r="C299" s="660"/>
      <c r="D299" s="660" t="s">
        <v>850</v>
      </c>
      <c r="E299" s="771" t="s">
        <v>920</v>
      </c>
      <c r="F299" s="4">
        <v>40940</v>
      </c>
      <c r="G299" s="4">
        <v>41060</v>
      </c>
      <c r="H299" s="5">
        <v>4</v>
      </c>
      <c r="I299" s="6">
        <v>7933800</v>
      </c>
      <c r="J299" s="6">
        <v>31735200</v>
      </c>
      <c r="K299" s="728">
        <v>31862140.8</v>
      </c>
      <c r="L299" s="69"/>
      <c r="M299" s="168"/>
      <c r="N299" s="703" t="s">
        <v>959</v>
      </c>
    </row>
    <row r="300" spans="1:14" s="711" customFormat="1" ht="16.5" thickBot="1">
      <c r="A300" s="831"/>
      <c r="B300" s="777">
        <v>268</v>
      </c>
      <c r="C300" s="660" t="s">
        <v>921</v>
      </c>
      <c r="D300" s="660" t="s">
        <v>922</v>
      </c>
      <c r="E300" s="771" t="s">
        <v>112</v>
      </c>
      <c r="F300" s="4">
        <v>40951</v>
      </c>
      <c r="G300" s="4">
        <v>41060</v>
      </c>
      <c r="H300" s="5">
        <v>3.6333333333333333</v>
      </c>
      <c r="I300" s="6">
        <v>4533600</v>
      </c>
      <c r="J300" s="6">
        <v>16472080</v>
      </c>
      <c r="K300" s="728">
        <v>16537968.32</v>
      </c>
      <c r="L300" s="69"/>
      <c r="M300" s="168"/>
      <c r="N300" s="703" t="s">
        <v>959</v>
      </c>
    </row>
    <row r="301" spans="1:14" s="711" customFormat="1" ht="31.5" customHeight="1" thickBot="1">
      <c r="A301" s="831"/>
      <c r="B301" s="777">
        <v>269</v>
      </c>
      <c r="C301" s="660" t="s">
        <v>923</v>
      </c>
      <c r="D301" s="660" t="s">
        <v>922</v>
      </c>
      <c r="E301" s="771" t="s">
        <v>13</v>
      </c>
      <c r="F301" s="4">
        <v>40940</v>
      </c>
      <c r="G301" s="4">
        <v>41060</v>
      </c>
      <c r="H301" s="5">
        <v>4</v>
      </c>
      <c r="I301" s="6">
        <v>6517050</v>
      </c>
      <c r="J301" s="6">
        <v>26068200</v>
      </c>
      <c r="K301" s="728">
        <v>26172472.8</v>
      </c>
      <c r="L301" s="69"/>
      <c r="M301" s="168"/>
      <c r="N301" s="703" t="s">
        <v>959</v>
      </c>
    </row>
    <row r="302" spans="1:14" s="711" customFormat="1" ht="48" thickBot="1">
      <c r="A302" s="831"/>
      <c r="B302" s="777">
        <v>270</v>
      </c>
      <c r="C302" s="660" t="s">
        <v>924</v>
      </c>
      <c r="D302" s="660" t="s">
        <v>922</v>
      </c>
      <c r="E302" s="771" t="s">
        <v>135</v>
      </c>
      <c r="F302" s="4">
        <v>40952</v>
      </c>
      <c r="G302" s="4">
        <v>41060</v>
      </c>
      <c r="H302" s="5">
        <v>3.6</v>
      </c>
      <c r="I302" s="6">
        <v>1416750</v>
      </c>
      <c r="J302" s="6">
        <v>5100300</v>
      </c>
      <c r="K302" s="728">
        <v>5120701.2</v>
      </c>
      <c r="L302" s="69"/>
      <c r="M302" s="168"/>
      <c r="N302" s="703" t="s">
        <v>959</v>
      </c>
    </row>
    <row r="303" spans="1:14" s="711" customFormat="1" ht="48" thickBot="1">
      <c r="A303" s="831"/>
      <c r="B303" s="777">
        <v>271</v>
      </c>
      <c r="C303" s="660" t="s">
        <v>925</v>
      </c>
      <c r="D303" s="660" t="s">
        <v>922</v>
      </c>
      <c r="E303" s="771" t="s">
        <v>135</v>
      </c>
      <c r="F303" s="4">
        <v>40947</v>
      </c>
      <c r="G303" s="4">
        <v>41060</v>
      </c>
      <c r="H303" s="5">
        <v>3.7666666666666666</v>
      </c>
      <c r="I303" s="6">
        <v>1416750</v>
      </c>
      <c r="J303" s="6">
        <v>5336425</v>
      </c>
      <c r="K303" s="728">
        <v>5357770.7</v>
      </c>
      <c r="L303" s="69"/>
      <c r="M303" s="168"/>
      <c r="N303" s="703" t="s">
        <v>959</v>
      </c>
    </row>
    <row r="304" spans="1:14" s="711" customFormat="1" ht="48" thickBot="1">
      <c r="A304" s="831"/>
      <c r="B304" s="777">
        <v>272</v>
      </c>
      <c r="C304" s="660" t="s">
        <v>926</v>
      </c>
      <c r="D304" s="660" t="s">
        <v>922</v>
      </c>
      <c r="E304" s="771" t="s">
        <v>135</v>
      </c>
      <c r="F304" s="4">
        <v>40943</v>
      </c>
      <c r="G304" s="4">
        <v>41060</v>
      </c>
      <c r="H304" s="5">
        <v>3.9</v>
      </c>
      <c r="I304" s="6">
        <v>1416750</v>
      </c>
      <c r="J304" s="6">
        <v>5525325</v>
      </c>
      <c r="K304" s="728">
        <v>5547426.3</v>
      </c>
      <c r="L304" s="69"/>
      <c r="M304" s="168"/>
      <c r="N304" s="703" t="s">
        <v>959</v>
      </c>
    </row>
    <row r="305" spans="1:14" s="711" customFormat="1" ht="48" thickBot="1">
      <c r="A305" s="831"/>
      <c r="B305" s="777">
        <v>273</v>
      </c>
      <c r="C305" s="660" t="s">
        <v>927</v>
      </c>
      <c r="D305" s="660" t="s">
        <v>922</v>
      </c>
      <c r="E305" s="771" t="s">
        <v>135</v>
      </c>
      <c r="F305" s="4">
        <v>40949</v>
      </c>
      <c r="G305" s="4">
        <v>41060</v>
      </c>
      <c r="H305" s="5">
        <v>3.7</v>
      </c>
      <c r="I305" s="6">
        <v>1416750</v>
      </c>
      <c r="J305" s="6">
        <v>5241975</v>
      </c>
      <c r="K305" s="728">
        <v>5262942.9</v>
      </c>
      <c r="L305" s="69"/>
      <c r="M305" s="168"/>
      <c r="N305" s="703" t="s">
        <v>959</v>
      </c>
    </row>
    <row r="306" spans="1:14" s="711" customFormat="1" ht="31.5" customHeight="1" thickBot="1">
      <c r="A306" s="831"/>
      <c r="B306" s="777">
        <v>274</v>
      </c>
      <c r="C306" s="660" t="s">
        <v>928</v>
      </c>
      <c r="D306" s="660" t="s">
        <v>922</v>
      </c>
      <c r="E306" s="771" t="s">
        <v>747</v>
      </c>
      <c r="F306" s="4">
        <v>40947</v>
      </c>
      <c r="G306" s="4">
        <v>41060</v>
      </c>
      <c r="H306" s="5">
        <v>3.7666666666666666</v>
      </c>
      <c r="I306" s="6">
        <v>2266800</v>
      </c>
      <c r="J306" s="6">
        <v>8538280</v>
      </c>
      <c r="K306" s="728">
        <v>8572433.12</v>
      </c>
      <c r="L306" s="69"/>
      <c r="M306" s="168"/>
      <c r="N306" s="703" t="s">
        <v>959</v>
      </c>
    </row>
    <row r="307" spans="1:14" s="711" customFormat="1" ht="15.75" customHeight="1" thickBot="1">
      <c r="A307" s="831"/>
      <c r="B307" s="777">
        <v>275</v>
      </c>
      <c r="C307" s="660" t="s">
        <v>929</v>
      </c>
      <c r="D307" s="660" t="s">
        <v>922</v>
      </c>
      <c r="E307" s="771" t="s">
        <v>520</v>
      </c>
      <c r="F307" s="4">
        <v>40947</v>
      </c>
      <c r="G307" s="4">
        <v>41060</v>
      </c>
      <c r="H307" s="5">
        <v>3.7666666666666666</v>
      </c>
      <c r="I307" s="6">
        <v>1615095</v>
      </c>
      <c r="J307" s="6">
        <v>6083524.5</v>
      </c>
      <c r="K307" s="728">
        <v>6107858.598</v>
      </c>
      <c r="L307" s="69"/>
      <c r="M307" s="168"/>
      <c r="N307" s="703" t="s">
        <v>959</v>
      </c>
    </row>
    <row r="308" spans="1:14" s="711" customFormat="1" ht="48" thickBot="1">
      <c r="A308" s="831"/>
      <c r="B308" s="777">
        <v>276</v>
      </c>
      <c r="C308" s="660" t="s">
        <v>930</v>
      </c>
      <c r="D308" s="660" t="s">
        <v>922</v>
      </c>
      <c r="E308" s="771" t="s">
        <v>135</v>
      </c>
      <c r="F308" s="4">
        <v>40947</v>
      </c>
      <c r="G308" s="4">
        <v>41060</v>
      </c>
      <c r="H308" s="5">
        <v>3.7666666666666666</v>
      </c>
      <c r="I308" s="6">
        <v>1416750</v>
      </c>
      <c r="J308" s="6">
        <v>5336425</v>
      </c>
      <c r="K308" s="728">
        <v>5357770.7</v>
      </c>
      <c r="L308" s="69"/>
      <c r="M308" s="168"/>
      <c r="N308" s="703" t="s">
        <v>959</v>
      </c>
    </row>
    <row r="309" spans="1:14" s="711" customFormat="1" ht="15.75" customHeight="1" thickBot="1">
      <c r="A309" s="831"/>
      <c r="B309" s="777">
        <v>277</v>
      </c>
      <c r="C309" s="660" t="s">
        <v>931</v>
      </c>
      <c r="D309" s="660" t="s">
        <v>922</v>
      </c>
      <c r="E309" s="771" t="s">
        <v>520</v>
      </c>
      <c r="F309" s="4">
        <v>40947</v>
      </c>
      <c r="G309" s="4">
        <v>41060</v>
      </c>
      <c r="H309" s="5">
        <v>3.7666666666666666</v>
      </c>
      <c r="I309" s="6">
        <v>1615095</v>
      </c>
      <c r="J309" s="6">
        <v>6083524.5</v>
      </c>
      <c r="K309" s="728">
        <v>6107858.598</v>
      </c>
      <c r="L309" s="69"/>
      <c r="M309" s="168"/>
      <c r="N309" s="703" t="s">
        <v>959</v>
      </c>
    </row>
    <row r="310" spans="1:14" s="711" customFormat="1" ht="15.75" customHeight="1" thickBot="1">
      <c r="A310" s="831"/>
      <c r="B310" s="777">
        <v>278</v>
      </c>
      <c r="C310" s="660" t="s">
        <v>932</v>
      </c>
      <c r="D310" s="660" t="s">
        <v>922</v>
      </c>
      <c r="E310" s="771" t="s">
        <v>98</v>
      </c>
      <c r="F310" s="4">
        <v>40947</v>
      </c>
      <c r="G310" s="4">
        <v>41060</v>
      </c>
      <c r="H310" s="5">
        <v>3.7666666666666666</v>
      </c>
      <c r="I310" s="6">
        <v>1700100</v>
      </c>
      <c r="J310" s="6">
        <v>6403710</v>
      </c>
      <c r="K310" s="728">
        <v>6429324.84</v>
      </c>
      <c r="L310" s="69"/>
      <c r="M310" s="168"/>
      <c r="N310" s="703" t="s">
        <v>959</v>
      </c>
    </row>
    <row r="311" spans="1:14" s="711" customFormat="1" ht="48" thickBot="1">
      <c r="A311" s="831"/>
      <c r="B311" s="777">
        <v>279</v>
      </c>
      <c r="C311" s="660" t="s">
        <v>933</v>
      </c>
      <c r="D311" s="660" t="s">
        <v>922</v>
      </c>
      <c r="E311" s="771" t="s">
        <v>135</v>
      </c>
      <c r="F311" s="4">
        <v>40947</v>
      </c>
      <c r="G311" s="4">
        <v>41060</v>
      </c>
      <c r="H311" s="5">
        <v>3.7666666666666666</v>
      </c>
      <c r="I311" s="6">
        <v>1416750</v>
      </c>
      <c r="J311" s="6">
        <v>5336425</v>
      </c>
      <c r="K311" s="728">
        <v>5357770.7</v>
      </c>
      <c r="L311" s="69"/>
      <c r="M311" s="168"/>
      <c r="N311" s="703" t="s">
        <v>959</v>
      </c>
    </row>
    <row r="312" spans="1:14" s="711" customFormat="1" ht="15.75" customHeight="1" thickBot="1">
      <c r="A312" s="831"/>
      <c r="B312" s="777">
        <v>280</v>
      </c>
      <c r="C312" s="660" t="s">
        <v>934</v>
      </c>
      <c r="D312" s="660" t="s">
        <v>922</v>
      </c>
      <c r="E312" s="771" t="s">
        <v>98</v>
      </c>
      <c r="F312" s="4">
        <v>40947</v>
      </c>
      <c r="G312" s="4">
        <v>41060</v>
      </c>
      <c r="H312" s="5">
        <v>3.7666666666666666</v>
      </c>
      <c r="I312" s="6">
        <v>1700100</v>
      </c>
      <c r="J312" s="6">
        <v>6403710</v>
      </c>
      <c r="K312" s="728">
        <v>6429324.84</v>
      </c>
      <c r="L312" s="69"/>
      <c r="M312" s="168"/>
      <c r="N312" s="703" t="s">
        <v>959</v>
      </c>
    </row>
    <row r="313" spans="1:14" s="711" customFormat="1" ht="15.75" customHeight="1" thickBot="1">
      <c r="A313" s="831"/>
      <c r="B313" s="777">
        <v>281</v>
      </c>
      <c r="C313" s="660" t="s">
        <v>935</v>
      </c>
      <c r="D313" s="660" t="s">
        <v>922</v>
      </c>
      <c r="E313" s="771" t="s">
        <v>98</v>
      </c>
      <c r="F313" s="4">
        <v>40947</v>
      </c>
      <c r="G313" s="4">
        <v>41060</v>
      </c>
      <c r="H313" s="5">
        <v>3.7666666666666666</v>
      </c>
      <c r="I313" s="6">
        <v>1700100</v>
      </c>
      <c r="J313" s="6">
        <v>6403710</v>
      </c>
      <c r="K313" s="728">
        <v>6429324.84</v>
      </c>
      <c r="L313" s="69"/>
      <c r="M313" s="168"/>
      <c r="N313" s="703" t="s">
        <v>959</v>
      </c>
    </row>
    <row r="314" spans="1:14" s="711" customFormat="1" ht="48" thickBot="1">
      <c r="A314" s="831"/>
      <c r="B314" s="777">
        <v>282</v>
      </c>
      <c r="C314" s="660" t="s">
        <v>936</v>
      </c>
      <c r="D314" s="660" t="s">
        <v>922</v>
      </c>
      <c r="E314" s="771" t="s">
        <v>135</v>
      </c>
      <c r="F314" s="4">
        <v>40947</v>
      </c>
      <c r="G314" s="4">
        <v>41060</v>
      </c>
      <c r="H314" s="5">
        <v>3.7666666666666666</v>
      </c>
      <c r="I314" s="6">
        <v>1416750</v>
      </c>
      <c r="J314" s="6">
        <v>5336425</v>
      </c>
      <c r="K314" s="728">
        <v>5357770.7</v>
      </c>
      <c r="L314" s="69"/>
      <c r="M314" s="168"/>
      <c r="N314" s="703" t="s">
        <v>959</v>
      </c>
    </row>
    <row r="315" spans="1:14" s="711" customFormat="1" ht="47.25" customHeight="1" thickBot="1">
      <c r="A315" s="831"/>
      <c r="B315" s="777">
        <v>283</v>
      </c>
      <c r="C315" s="660" t="s">
        <v>937</v>
      </c>
      <c r="D315" s="660" t="s">
        <v>922</v>
      </c>
      <c r="E315" s="771" t="s">
        <v>135</v>
      </c>
      <c r="F315" s="4">
        <v>40942</v>
      </c>
      <c r="G315" s="4">
        <v>41060</v>
      </c>
      <c r="H315" s="5">
        <v>3.933333333333333</v>
      </c>
      <c r="I315" s="6">
        <v>1416750</v>
      </c>
      <c r="J315" s="6">
        <v>5572550</v>
      </c>
      <c r="K315" s="728">
        <v>5594840.2</v>
      </c>
      <c r="L315" s="69"/>
      <c r="M315" s="168"/>
      <c r="N315" s="703" t="s">
        <v>959</v>
      </c>
    </row>
    <row r="316" spans="1:14" s="711" customFormat="1" ht="48" thickBot="1">
      <c r="A316" s="831"/>
      <c r="B316" s="777">
        <v>284</v>
      </c>
      <c r="C316" s="660" t="s">
        <v>938</v>
      </c>
      <c r="D316" s="660" t="s">
        <v>922</v>
      </c>
      <c r="E316" s="771" t="s">
        <v>135</v>
      </c>
      <c r="F316" s="4">
        <v>40954</v>
      </c>
      <c r="G316" s="4">
        <v>41060</v>
      </c>
      <c r="H316" s="5">
        <v>3.533333333333333</v>
      </c>
      <c r="I316" s="6">
        <v>1416750</v>
      </c>
      <c r="J316" s="6">
        <v>5005850</v>
      </c>
      <c r="K316" s="728">
        <v>5025873.4</v>
      </c>
      <c r="L316" s="69"/>
      <c r="M316" s="168"/>
      <c r="N316" s="703" t="s">
        <v>959</v>
      </c>
    </row>
    <row r="317" spans="1:14" s="711" customFormat="1" ht="48" thickBot="1">
      <c r="A317" s="831"/>
      <c r="B317" s="777">
        <v>285</v>
      </c>
      <c r="C317" s="660" t="s">
        <v>939</v>
      </c>
      <c r="D317" s="660" t="s">
        <v>922</v>
      </c>
      <c r="E317" s="771" t="s">
        <v>135</v>
      </c>
      <c r="F317" s="4">
        <v>40952</v>
      </c>
      <c r="G317" s="4">
        <v>41060</v>
      </c>
      <c r="H317" s="5">
        <v>3.6</v>
      </c>
      <c r="I317" s="6">
        <v>1416750</v>
      </c>
      <c r="J317" s="6">
        <v>5100300</v>
      </c>
      <c r="K317" s="728">
        <v>5120701.2</v>
      </c>
      <c r="L317" s="69"/>
      <c r="M317" s="168"/>
      <c r="N317" s="703" t="s">
        <v>959</v>
      </c>
    </row>
    <row r="318" spans="1:14" s="711" customFormat="1" ht="48" thickBot="1">
      <c r="A318" s="831"/>
      <c r="B318" s="777">
        <v>286</v>
      </c>
      <c r="C318" s="660" t="s">
        <v>940</v>
      </c>
      <c r="D318" s="660" t="s">
        <v>922</v>
      </c>
      <c r="E318" s="771" t="s">
        <v>135</v>
      </c>
      <c r="F318" s="4">
        <v>40940</v>
      </c>
      <c r="G318" s="4">
        <v>41060</v>
      </c>
      <c r="H318" s="5">
        <v>4</v>
      </c>
      <c r="I318" s="6">
        <v>1416750</v>
      </c>
      <c r="J318" s="6">
        <v>5667000</v>
      </c>
      <c r="K318" s="728">
        <v>5689668</v>
      </c>
      <c r="L318" s="69"/>
      <c r="M318" s="168"/>
      <c r="N318" s="703" t="s">
        <v>959</v>
      </c>
    </row>
    <row r="319" spans="1:14" s="711" customFormat="1" ht="48" thickBot="1">
      <c r="A319" s="831"/>
      <c r="B319" s="777">
        <v>287</v>
      </c>
      <c r="C319" s="660" t="s">
        <v>941</v>
      </c>
      <c r="D319" s="660" t="s">
        <v>922</v>
      </c>
      <c r="E319" s="771" t="s">
        <v>135</v>
      </c>
      <c r="F319" s="4">
        <v>40940</v>
      </c>
      <c r="G319" s="4">
        <v>41060</v>
      </c>
      <c r="H319" s="5">
        <v>4</v>
      </c>
      <c r="I319" s="6">
        <v>1416750</v>
      </c>
      <c r="J319" s="6">
        <v>5667000</v>
      </c>
      <c r="K319" s="728">
        <v>5689668</v>
      </c>
      <c r="L319" s="69"/>
      <c r="M319" s="168"/>
      <c r="N319" s="703" t="s">
        <v>959</v>
      </c>
    </row>
    <row r="320" spans="1:14" s="612" customFormat="1" ht="48" thickBot="1">
      <c r="A320" s="831"/>
      <c r="B320" s="777">
        <v>288</v>
      </c>
      <c r="C320" s="660" t="s">
        <v>942</v>
      </c>
      <c r="D320" s="660" t="s">
        <v>922</v>
      </c>
      <c r="E320" s="771" t="s">
        <v>135</v>
      </c>
      <c r="F320" s="4">
        <v>40940</v>
      </c>
      <c r="G320" s="4">
        <v>41060</v>
      </c>
      <c r="H320" s="5">
        <v>4</v>
      </c>
      <c r="I320" s="6">
        <v>1416750</v>
      </c>
      <c r="J320" s="6">
        <v>5667000</v>
      </c>
      <c r="K320" s="728">
        <v>5689668</v>
      </c>
      <c r="L320" s="69"/>
      <c r="M320" s="168"/>
      <c r="N320" s="703" t="s">
        <v>959</v>
      </c>
    </row>
    <row r="321" spans="1:14" ht="48" thickBot="1">
      <c r="A321" s="831"/>
      <c r="B321" s="777">
        <v>289</v>
      </c>
      <c r="C321" s="660" t="s">
        <v>943</v>
      </c>
      <c r="D321" s="660" t="s">
        <v>922</v>
      </c>
      <c r="E321" s="771" t="s">
        <v>135</v>
      </c>
      <c r="F321" s="4">
        <v>40945</v>
      </c>
      <c r="G321" s="4">
        <v>41060</v>
      </c>
      <c r="H321" s="5">
        <v>3.8333333333333335</v>
      </c>
      <c r="I321" s="6">
        <v>1416750</v>
      </c>
      <c r="J321" s="6">
        <v>5430875</v>
      </c>
      <c r="K321" s="728">
        <v>5452598.5</v>
      </c>
      <c r="L321" s="69"/>
      <c r="M321" s="168"/>
      <c r="N321" s="703" t="s">
        <v>959</v>
      </c>
    </row>
    <row r="322" spans="1:14" ht="47.25" customHeight="1" thickBot="1">
      <c r="A322" s="831"/>
      <c r="B322" s="777">
        <v>290</v>
      </c>
      <c r="C322" s="660" t="s">
        <v>944</v>
      </c>
      <c r="D322" s="660" t="s">
        <v>922</v>
      </c>
      <c r="E322" s="771" t="s">
        <v>135</v>
      </c>
      <c r="F322" s="4">
        <v>40946</v>
      </c>
      <c r="G322" s="4">
        <v>41060</v>
      </c>
      <c r="H322" s="5">
        <v>3.8</v>
      </c>
      <c r="I322" s="6">
        <v>1416750</v>
      </c>
      <c r="J322" s="6">
        <v>5383650</v>
      </c>
      <c r="K322" s="728">
        <v>5405184.6</v>
      </c>
      <c r="L322" s="69"/>
      <c r="M322" s="168"/>
      <c r="N322" s="703" t="s">
        <v>959</v>
      </c>
    </row>
    <row r="323" spans="1:14" ht="32.25" thickBot="1">
      <c r="A323" s="831"/>
      <c r="B323" s="777">
        <v>291</v>
      </c>
      <c r="C323" s="660" t="s">
        <v>945</v>
      </c>
      <c r="D323" s="660" t="s">
        <v>922</v>
      </c>
      <c r="E323" s="771" t="s">
        <v>101</v>
      </c>
      <c r="F323" s="4">
        <v>40940</v>
      </c>
      <c r="G323" s="4">
        <v>41060</v>
      </c>
      <c r="H323" s="5">
        <v>4</v>
      </c>
      <c r="I323" s="6">
        <v>1133400</v>
      </c>
      <c r="J323" s="6">
        <v>4533600</v>
      </c>
      <c r="K323" s="728">
        <v>4551734.4</v>
      </c>
      <c r="L323" s="69"/>
      <c r="M323" s="168"/>
      <c r="N323" s="703" t="s">
        <v>959</v>
      </c>
    </row>
    <row r="324" spans="1:14" ht="48" thickBot="1">
      <c r="A324" s="831"/>
      <c r="B324" s="777">
        <v>292</v>
      </c>
      <c r="C324" s="660" t="s">
        <v>946</v>
      </c>
      <c r="D324" s="660" t="s">
        <v>922</v>
      </c>
      <c r="E324" s="771" t="s">
        <v>135</v>
      </c>
      <c r="F324" s="4">
        <v>40945</v>
      </c>
      <c r="G324" s="4">
        <v>41060</v>
      </c>
      <c r="H324" s="5">
        <v>3.8333333333333335</v>
      </c>
      <c r="I324" s="6">
        <v>1416750</v>
      </c>
      <c r="J324" s="6">
        <v>5430875</v>
      </c>
      <c r="K324" s="728">
        <v>5452598.5</v>
      </c>
      <c r="L324" s="69"/>
      <c r="M324" s="168"/>
      <c r="N324" s="703" t="s">
        <v>959</v>
      </c>
    </row>
    <row r="325" spans="1:14" ht="48" thickBot="1">
      <c r="A325" s="831"/>
      <c r="B325" s="777">
        <v>293</v>
      </c>
      <c r="C325" s="660" t="s">
        <v>947</v>
      </c>
      <c r="D325" s="660" t="s">
        <v>922</v>
      </c>
      <c r="E325" s="771" t="s">
        <v>135</v>
      </c>
      <c r="F325" s="4">
        <v>40946</v>
      </c>
      <c r="G325" s="4">
        <v>41060</v>
      </c>
      <c r="H325" s="5">
        <v>3.8</v>
      </c>
      <c r="I325" s="6">
        <v>1416750</v>
      </c>
      <c r="J325" s="6">
        <v>5383650</v>
      </c>
      <c r="K325" s="728">
        <v>5405184.6</v>
      </c>
      <c r="L325" s="69"/>
      <c r="M325" s="168"/>
      <c r="N325" s="703" t="s">
        <v>959</v>
      </c>
    </row>
    <row r="326" spans="1:14" ht="31.5" customHeight="1" thickBot="1">
      <c r="A326" s="831"/>
      <c r="B326" s="777">
        <v>294</v>
      </c>
      <c r="C326" s="660" t="s">
        <v>948</v>
      </c>
      <c r="D326" s="660" t="s">
        <v>949</v>
      </c>
      <c r="E326" s="773" t="s">
        <v>115</v>
      </c>
      <c r="F326" s="774">
        <v>40945</v>
      </c>
      <c r="G326" s="4">
        <v>41215</v>
      </c>
      <c r="H326" s="5">
        <v>9</v>
      </c>
      <c r="I326" s="6">
        <v>5667000</v>
      </c>
      <c r="J326" s="6">
        <v>51003000</v>
      </c>
      <c r="K326" s="728">
        <v>51207012</v>
      </c>
      <c r="L326" s="69"/>
      <c r="M326" s="168"/>
      <c r="N326" s="703" t="s">
        <v>959</v>
      </c>
    </row>
    <row r="327" spans="1:14" ht="31.5" customHeight="1" thickBot="1">
      <c r="A327" s="831"/>
      <c r="B327" s="777">
        <v>295</v>
      </c>
      <c r="C327" s="660" t="s">
        <v>950</v>
      </c>
      <c r="D327" s="660" t="s">
        <v>949</v>
      </c>
      <c r="E327" s="773" t="s">
        <v>115</v>
      </c>
      <c r="F327" s="774">
        <v>40945</v>
      </c>
      <c r="G327" s="4">
        <v>41215</v>
      </c>
      <c r="H327" s="5">
        <v>9</v>
      </c>
      <c r="I327" s="6">
        <v>5667000</v>
      </c>
      <c r="J327" s="6">
        <v>51003000</v>
      </c>
      <c r="K327" s="728">
        <v>51207012</v>
      </c>
      <c r="L327" s="69"/>
      <c r="M327" s="168"/>
      <c r="N327" s="703" t="s">
        <v>959</v>
      </c>
    </row>
    <row r="328" spans="1:14" ht="31.5" customHeight="1" thickBot="1">
      <c r="A328" s="831"/>
      <c r="B328" s="777">
        <v>296</v>
      </c>
      <c r="C328" s="660" t="s">
        <v>951</v>
      </c>
      <c r="D328" s="660" t="s">
        <v>949</v>
      </c>
      <c r="E328" s="773" t="s">
        <v>115</v>
      </c>
      <c r="F328" s="774">
        <v>40945</v>
      </c>
      <c r="G328" s="4">
        <v>41215</v>
      </c>
      <c r="H328" s="5">
        <v>9</v>
      </c>
      <c r="I328" s="6">
        <v>5667000</v>
      </c>
      <c r="J328" s="6">
        <v>51003000</v>
      </c>
      <c r="K328" s="728">
        <v>51207012</v>
      </c>
      <c r="L328" s="69"/>
      <c r="M328" s="168"/>
      <c r="N328" s="703" t="s">
        <v>959</v>
      </c>
    </row>
    <row r="329" spans="1:14" ht="31.5" customHeight="1" thickBot="1">
      <c r="A329" s="831"/>
      <c r="B329" s="777">
        <v>297</v>
      </c>
      <c r="C329" s="660" t="s">
        <v>952</v>
      </c>
      <c r="D329" s="660" t="s">
        <v>949</v>
      </c>
      <c r="E329" s="773" t="s">
        <v>115</v>
      </c>
      <c r="F329" s="774">
        <v>40945</v>
      </c>
      <c r="G329" s="4">
        <v>41215</v>
      </c>
      <c r="H329" s="5">
        <v>9</v>
      </c>
      <c r="I329" s="6">
        <v>5667000</v>
      </c>
      <c r="J329" s="6">
        <v>51003000</v>
      </c>
      <c r="K329" s="728">
        <v>51207012</v>
      </c>
      <c r="L329" s="69"/>
      <c r="M329" s="168"/>
      <c r="N329" s="703" t="s">
        <v>959</v>
      </c>
    </row>
    <row r="330" spans="1:14" ht="31.5" customHeight="1" thickBot="1">
      <c r="A330" s="831"/>
      <c r="B330" s="777">
        <v>298</v>
      </c>
      <c r="C330" s="660" t="s">
        <v>953</v>
      </c>
      <c r="D330" s="660" t="s">
        <v>949</v>
      </c>
      <c r="E330" s="773" t="s">
        <v>115</v>
      </c>
      <c r="F330" s="774">
        <v>40945</v>
      </c>
      <c r="G330" s="4">
        <v>41215</v>
      </c>
      <c r="H330" s="5">
        <v>9</v>
      </c>
      <c r="I330" s="6">
        <v>5667000</v>
      </c>
      <c r="J330" s="6">
        <v>51003000</v>
      </c>
      <c r="K330" s="728">
        <v>51207012</v>
      </c>
      <c r="L330" s="69"/>
      <c r="M330" s="168"/>
      <c r="N330" s="703" t="s">
        <v>959</v>
      </c>
    </row>
    <row r="331" spans="1:14" ht="31.5" customHeight="1" thickBot="1">
      <c r="A331" s="831"/>
      <c r="B331" s="777">
        <v>299</v>
      </c>
      <c r="C331" s="660" t="s">
        <v>954</v>
      </c>
      <c r="D331" s="660" t="s">
        <v>949</v>
      </c>
      <c r="E331" s="773" t="s">
        <v>115</v>
      </c>
      <c r="F331" s="774">
        <v>40945</v>
      </c>
      <c r="G331" s="4">
        <v>41215</v>
      </c>
      <c r="H331" s="5">
        <v>9</v>
      </c>
      <c r="I331" s="6">
        <v>5667000</v>
      </c>
      <c r="J331" s="6">
        <v>51003000</v>
      </c>
      <c r="K331" s="728">
        <v>51207012</v>
      </c>
      <c r="L331" s="69"/>
      <c r="M331" s="168"/>
      <c r="N331" s="703" t="s">
        <v>959</v>
      </c>
    </row>
    <row r="332" spans="1:14" ht="31.5" customHeight="1" thickBot="1">
      <c r="A332" s="831"/>
      <c r="B332" s="777">
        <v>300</v>
      </c>
      <c r="C332" s="660" t="s">
        <v>955</v>
      </c>
      <c r="D332" s="660" t="s">
        <v>949</v>
      </c>
      <c r="E332" s="773" t="s">
        <v>115</v>
      </c>
      <c r="F332" s="774">
        <v>40945</v>
      </c>
      <c r="G332" s="4">
        <v>41215</v>
      </c>
      <c r="H332" s="5">
        <v>9</v>
      </c>
      <c r="I332" s="6">
        <v>5667000</v>
      </c>
      <c r="J332" s="6">
        <v>51003000</v>
      </c>
      <c r="K332" s="728">
        <v>51207012</v>
      </c>
      <c r="L332" s="69"/>
      <c r="M332" s="168"/>
      <c r="N332" s="703" t="s">
        <v>959</v>
      </c>
    </row>
    <row r="333" spans="1:14" ht="31.5" customHeight="1" thickBot="1">
      <c r="A333" s="831"/>
      <c r="B333" s="777">
        <v>301</v>
      </c>
      <c r="C333" s="660" t="s">
        <v>956</v>
      </c>
      <c r="D333" s="660" t="s">
        <v>949</v>
      </c>
      <c r="E333" s="773" t="s">
        <v>115</v>
      </c>
      <c r="F333" s="774">
        <v>40945</v>
      </c>
      <c r="G333" s="4">
        <v>41215</v>
      </c>
      <c r="H333" s="5">
        <v>9</v>
      </c>
      <c r="I333" s="6">
        <v>5667000</v>
      </c>
      <c r="J333" s="6">
        <v>51003000</v>
      </c>
      <c r="K333" s="728">
        <v>51207012</v>
      </c>
      <c r="L333" s="69"/>
      <c r="M333" s="168"/>
      <c r="N333" s="703" t="s">
        <v>959</v>
      </c>
    </row>
    <row r="334" spans="1:14" ht="31.5" customHeight="1" thickBot="1">
      <c r="A334" s="831"/>
      <c r="B334" s="777">
        <v>302</v>
      </c>
      <c r="C334" s="660" t="s">
        <v>957</v>
      </c>
      <c r="D334" s="660" t="s">
        <v>949</v>
      </c>
      <c r="E334" s="773" t="s">
        <v>112</v>
      </c>
      <c r="F334" s="774">
        <v>40945</v>
      </c>
      <c r="G334" s="4">
        <v>41215</v>
      </c>
      <c r="H334" s="5">
        <v>9</v>
      </c>
      <c r="I334" s="6">
        <v>4533600</v>
      </c>
      <c r="J334" s="6">
        <v>40802400</v>
      </c>
      <c r="K334" s="728">
        <v>40965609.6</v>
      </c>
      <c r="L334" s="69"/>
      <c r="M334" s="168"/>
      <c r="N334" s="703" t="s">
        <v>959</v>
      </c>
    </row>
    <row r="335" spans="1:14" ht="31.5" customHeight="1" thickBot="1">
      <c r="A335" s="832"/>
      <c r="B335" s="777">
        <v>303</v>
      </c>
      <c r="C335" s="660" t="s">
        <v>958</v>
      </c>
      <c r="D335" s="660" t="s">
        <v>949</v>
      </c>
      <c r="E335" s="773" t="s">
        <v>13</v>
      </c>
      <c r="F335" s="774">
        <v>40940</v>
      </c>
      <c r="G335" s="4">
        <v>41241</v>
      </c>
      <c r="H335" s="5">
        <v>10.033333333333333</v>
      </c>
      <c r="I335" s="6">
        <v>6517050</v>
      </c>
      <c r="J335" s="6">
        <v>65387735</v>
      </c>
      <c r="K335" s="728">
        <v>65649285.94</v>
      </c>
      <c r="L335" s="69"/>
      <c r="M335" s="168"/>
      <c r="N335" s="703" t="s">
        <v>959</v>
      </c>
    </row>
    <row r="336" spans="1:14" ht="15.75">
      <c r="A336" s="826" t="s">
        <v>748</v>
      </c>
      <c r="B336" s="826"/>
      <c r="C336" s="826"/>
      <c r="D336" s="826"/>
      <c r="E336" s="826"/>
      <c r="F336" s="826"/>
      <c r="G336" s="826"/>
      <c r="H336" s="826"/>
      <c r="I336" s="826"/>
      <c r="J336" s="826"/>
      <c r="K336" s="609">
        <f>SUM(K3:K335)</f>
        <v>4139951270.5966625</v>
      </c>
      <c r="L336" s="610"/>
      <c r="M336" s="611"/>
      <c r="N336" s="611"/>
    </row>
    <row r="337" spans="12:13" ht="15">
      <c r="L337" s="782"/>
      <c r="M337" s="186"/>
    </row>
    <row r="338" spans="12:13" ht="15">
      <c r="L338" s="782"/>
      <c r="M338" s="783"/>
    </row>
    <row r="339" spans="11:13" ht="15">
      <c r="K339" s="784"/>
      <c r="L339" s="785"/>
      <c r="M339" s="375"/>
    </row>
    <row r="340" spans="11:13" ht="15">
      <c r="K340" s="375"/>
      <c r="L340" s="785"/>
      <c r="M340" s="786"/>
    </row>
  </sheetData>
  <sheetProtection/>
  <mergeCells count="11">
    <mergeCell ref="A1:M1"/>
    <mergeCell ref="A336:J336"/>
    <mergeCell ref="A197:A248"/>
    <mergeCell ref="A3:A4"/>
    <mergeCell ref="A5:A59"/>
    <mergeCell ref="A60:A74"/>
    <mergeCell ref="A75:A81"/>
    <mergeCell ref="A249:A335"/>
    <mergeCell ref="A93:A187"/>
    <mergeCell ref="A82:A92"/>
    <mergeCell ref="A188:A196"/>
  </mergeCells>
  <dataValidations count="22">
    <dataValidation type="list" allowBlank="1" showInputMessage="1" showErrorMessage="1" promptTitle="CATEGORÍA" prompt="Elija la categoría  entre 1 y 7, en la que se encuentra la persona que va a contratar " errorTitle="ERROR" error="Recuerde que debe elegir la categoria de la lista desplegable&#10;" sqref="E275:E276 E279 E291:E295 E297:E335 E286">
      <formula1>$K$59949:$K$59969</formula1>
    </dataValidation>
    <dataValidation type="list" allowBlank="1" showInputMessage="1" showErrorMessage="1" promptTitle="CATEGORÍA" prompt="Elija la categoría  entre 1 y 7, en la que se encuentra la persona que va a contratar " errorTitle="ERROR" error="Recuerde que debe elegir la categoria de la lista desplegable&#10;" sqref="E277:E278 E296 E280:E285 E287:E290">
      <formula1>$K$59949:$K$59955</formula1>
    </dataValidation>
    <dataValidation allowBlank="1" showInputMessage="1" showErrorMessage="1" prompt="Debe escribir el nivel de educación y experiencia requerida" sqref="D275 D2 D249"/>
    <dataValidation type="list" allowBlank="1" showInputMessage="1" showErrorMessage="1" promptTitle="CATEGORÍA" prompt="Elija la categoría  entre 1 y 7, en la que se encuentra la persona que va a contratar " errorTitle="ERROR" error="Recuerde que debe elegir la categoria de la lista desplegable&#10;" sqref="E250 E271:E274 E265:E269 E253">
      <formula1>$K$60121:$K$60141</formula1>
    </dataValidation>
    <dataValidation type="list" allowBlank="1" showInputMessage="1" showErrorMessage="1" promptTitle="CATEGORÍA" prompt="Elija la categoría  entre 1 y 7, en la que se encuentra la persona que va a contratar " errorTitle="ERROR" error="Recuerde que debe elegir la categoria de la lista desplegable&#10;" sqref="E251:E252 E254:E264 E270">
      <formula1>$K$60121:$K$60127</formula1>
    </dataValidation>
    <dataValidation type="list" allowBlank="1" showInputMessage="1" showErrorMessage="1" promptTitle="CATEGORÍA" prompt="Elija la categoría  entre 1 y 7, en la que se encuentra la persona que va a contratar " errorTitle="ERROR" error="Recuerde que debe elegir la categoria de la lista desplegable&#10;" sqref="E193:E194">
      <formula1>$I$60118:$I$60138</formula1>
    </dataValidation>
    <dataValidation type="list" allowBlank="1" showInputMessage="1" showErrorMessage="1" promptTitle="CATEGORÍA" prompt="Elija la categoría  entre 1 y 7, en la que se encuentra la persona que va a contratar " errorTitle="ERROR" error="Recuerde que debe elegir la categoria de la lista desplegable&#10;" sqref="E196 E188:E192">
      <formula1>$I$60116:$I$60136</formula1>
    </dataValidation>
    <dataValidation type="list" allowBlank="1" showInputMessage="1" showErrorMessage="1" promptTitle="CATEGORÍA" prompt="Elija la categoría  entre 1 y 7, en la que se encuentra la persona que va a contratar " errorTitle="ERROR" error="Recuerde que debe elegir la categoria de la lista desplegable&#10;" sqref="E237:E245">
      <formula1>$I$60063:$I$60069</formula1>
    </dataValidation>
    <dataValidation type="list" allowBlank="1" showInputMessage="1" showErrorMessage="1" promptTitle="CATEGORÍA" prompt="Elija la categoría  entre 1 y 7, en la que se encuentra la persona que va a contratar " errorTitle="ERROR" error="Recuerde que debe elegir la categoria de la lista desplegable&#10;" sqref="E228:E236 E246:E248">
      <formula1>$I$60063:$I$60083</formula1>
    </dataValidation>
    <dataValidation type="list" allowBlank="1" showInputMessage="1" showErrorMessage="1" promptTitle="CATEGORÍA" prompt="Elija la categoría  entre 1 y 7, en la que se encuentra la persona que va a contratar " errorTitle="ERROR" error="Recuerde que debe elegir la categoria de la lista desplegable&#10;" sqref="E197:E205">
      <formula1>$I$59935:$I$59955</formula1>
    </dataValidation>
    <dataValidation type="list" allowBlank="1" showInputMessage="1" showErrorMessage="1" promptTitle="CATEGORÍA" prompt="Elija la categoría  entre 1 y 7, en la que se encuentra la persona que va a contratar " errorTitle="ERROR" error="Recuerde que debe elegir la categoria de la lista desplegable&#10;" sqref="E206:E207 E210:E216 E218:E227">
      <formula1>$I$60072:$I$60092</formula1>
    </dataValidation>
    <dataValidation type="list" allowBlank="1" showInputMessage="1" showErrorMessage="1" promptTitle="CATEGORÍA" prompt="Elija la categoría  entre 1 y 7, en la que se encuentra la persona que va a contratar " errorTitle="ERROR" error="Recuerde que debe elegir la categoria de la lista desplegable&#10;" sqref="E208:E209 E217">
      <formula1>$I$60072:$I$60078</formula1>
    </dataValidation>
    <dataValidation type="list" allowBlank="1" showInputMessage="1" showErrorMessage="1" promptTitle="CATEGORÍA" prompt="Elija la categoría  entre 1 y 7, en la que se encuentra la persona que va a contratar " errorTitle="ERROR" error="Recuerde que debe elegir la categoria de la lista desplegable&#10;" sqref="E93:E185">
      <formula1>$I$60194:$I$60214</formula1>
    </dataValidation>
    <dataValidation type="list" allowBlank="1" showInputMessage="1" showErrorMessage="1" promptTitle="CATEGORÍA" prompt="Elija la categoría  entre 1 y 7, en la que se encuentra la persona que va a contratar " errorTitle="ERROR" error="Recuerde que debe elegir la categoria de la lista desplegable&#10;" sqref="E86:E92">
      <formula1>$K$60087:$K$60107</formula1>
    </dataValidation>
    <dataValidation type="list" allowBlank="1" showInputMessage="1" showErrorMessage="1" promptTitle="CATEGORÍA" prompt="Elija la categoría  entre 1 y 7, en la que se encuentra la persona que va a contratar " errorTitle="ERROR" error="Recuerde que debe elegir la categoria de la lista desplegable&#10;" sqref="E3:E4">
      <formula1>$J$60128:$J$60148</formula1>
    </dataValidation>
    <dataValidation type="list" allowBlank="1" showInputMessage="1" showErrorMessage="1" promptTitle="CATEGORÍA" prompt="Elija la categoría  entre 1 y 7, en la que se encuentra la persona que va a contratar " errorTitle="ERROR" error="Recuerde que debe elegir la categoria de la lista desplegable&#10;" sqref="E82:E85">
      <formula1>$I$60115:$I$60135</formula1>
    </dataValidation>
    <dataValidation type="list" allowBlank="1" showInputMessage="1" showErrorMessage="1" promptTitle="CATEGORÍA" prompt="Elija la categoría  entre 1 y 7, en la que se encuentra la persona que va a contratar " errorTitle="ERROR" error="Recuerde que debe elegir la categoria de la lista desplegable&#10;" sqref="E75:E81 E11:E13">
      <formula1>$I$60103:$I$60123</formula1>
    </dataValidation>
    <dataValidation type="list" allowBlank="1" showInputMessage="1" showErrorMessage="1" promptTitle="CATEGORÍA" prompt="Elija la categoría  entre 1 y 7, en la que se encuentra la persona que va a contratar " errorTitle="ERROR" error="Recuerde que debe elegir la categoria de la lista desplegable&#10;" sqref="E60:E74">
      <formula1>$I$60097:$I$60117</formula1>
    </dataValidation>
    <dataValidation type="list" allowBlank="1" showInputMessage="1" showErrorMessage="1" promptTitle="CATEGORÍA" prompt="Elija la categoría  entre 1 y 7, en la que se encuentra la persona que va a contratar " errorTitle="ERROR" error="Recuerde que debe elegir la categoria de la lista desplegable&#10;" sqref="E58:E59">
      <formula1>$I$60096:$I$60116</formula1>
    </dataValidation>
    <dataValidation type="list" allowBlank="1" showInputMessage="1" showErrorMessage="1" promptTitle="CATEGORÍA" prompt="Elija la categoría  entre 1 y 7, en la que se encuentra la persona que va a contratar " errorTitle="ERROR" error="Recuerde que debe elegir la categoria de la lista desplegable&#10;" sqref="E14">
      <formula1>$I$60103:$I$60109</formula1>
    </dataValidation>
    <dataValidation type="list" allowBlank="1" showInputMessage="1" showErrorMessage="1" promptTitle="CATEGORÍA" prompt="Elija la categoría  entre 1 y 7, en la que se encuentra la persona que va a contratar " errorTitle="ERROR" error="Recuerde que debe elegir la categoria de la lista desplegable&#10;" sqref="E5:E10">
      <formula1>$I$60113:$I$60133</formula1>
    </dataValidation>
    <dataValidation type="list" allowBlank="1" showInputMessage="1" showErrorMessage="1" promptTitle="CATEGORÍA" prompt="Elija la categoría  entre 1 y 7, en la que se encuentra la persona que va a contratar " errorTitle="ERROR" error="Recuerde que debe elegir la categoria de la lista desplegable&#10;" sqref="E15:E57">
      <formula1>$I$60112:$I$60118</formula1>
    </dataValidation>
  </dataValidations>
  <printOptions/>
  <pageMargins left="0.7" right="0.7" top="0.75" bottom="0.75" header="0.3" footer="0.3"/>
  <pageSetup orientation="portrait" paperSize="9"/>
  <ignoredErrors>
    <ignoredError sqref="J87:K87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PageLayoutView="0" workbookViewId="0" topLeftCell="A1">
      <selection activeCell="C23" sqref="C23"/>
    </sheetView>
  </sheetViews>
  <sheetFormatPr defaultColWidth="11.421875" defaultRowHeight="15"/>
  <cols>
    <col min="1" max="1" width="22.00390625" style="277" customWidth="1"/>
    <col min="2" max="2" width="41.28125" style="277" customWidth="1"/>
    <col min="3" max="5" width="11.421875" style="277" customWidth="1"/>
    <col min="6" max="6" width="21.00390625" style="277" customWidth="1"/>
    <col min="7" max="16384" width="11.421875" style="277" customWidth="1"/>
  </cols>
  <sheetData>
    <row r="1" spans="1:6" ht="15.75">
      <c r="A1" s="840" t="s">
        <v>750</v>
      </c>
      <c r="B1" s="841"/>
      <c r="C1" s="841"/>
      <c r="D1" s="841"/>
      <c r="E1" s="841"/>
      <c r="F1" s="841"/>
    </row>
    <row r="2" spans="1:6" s="278" customFormat="1" ht="31.5" customHeight="1">
      <c r="A2" s="39" t="s">
        <v>408</v>
      </c>
      <c r="B2" s="442" t="s">
        <v>43</v>
      </c>
      <c r="C2" s="443" t="s">
        <v>19</v>
      </c>
      <c r="D2" s="442" t="s">
        <v>614</v>
      </c>
      <c r="E2" s="443" t="s">
        <v>615</v>
      </c>
      <c r="F2" s="443" t="s">
        <v>23</v>
      </c>
    </row>
    <row r="3" spans="1:6" ht="15">
      <c r="A3" s="842" t="s">
        <v>620</v>
      </c>
      <c r="B3" s="128" t="s">
        <v>616</v>
      </c>
      <c r="C3" s="158" t="s">
        <v>617</v>
      </c>
      <c r="D3" s="159">
        <v>34505</v>
      </c>
      <c r="E3" s="130">
        <v>700</v>
      </c>
      <c r="F3" s="159">
        <v>24153500</v>
      </c>
    </row>
    <row r="4" spans="1:6" ht="15">
      <c r="A4" s="842"/>
      <c r="B4" s="128" t="s">
        <v>616</v>
      </c>
      <c r="C4" s="158" t="s">
        <v>617</v>
      </c>
      <c r="D4" s="159">
        <v>34505</v>
      </c>
      <c r="E4" s="130">
        <v>1500</v>
      </c>
      <c r="F4" s="159">
        <v>51757500</v>
      </c>
    </row>
    <row r="5" spans="1:6" ht="15">
      <c r="A5" s="842"/>
      <c r="B5" s="128" t="s">
        <v>618</v>
      </c>
      <c r="C5" s="158" t="s">
        <v>617</v>
      </c>
      <c r="D5" s="159">
        <v>49440</v>
      </c>
      <c r="E5" s="130">
        <v>110</v>
      </c>
      <c r="F5" s="159">
        <v>5438400</v>
      </c>
    </row>
    <row r="6" spans="1:6" ht="15">
      <c r="A6" s="842"/>
      <c r="B6" s="128" t="s">
        <v>616</v>
      </c>
      <c r="C6" s="158" t="s">
        <v>617</v>
      </c>
      <c r="D6" s="159">
        <v>34505</v>
      </c>
      <c r="E6" s="130">
        <v>250</v>
      </c>
      <c r="F6" s="159">
        <v>8626250</v>
      </c>
    </row>
    <row r="7" spans="1:6" ht="15">
      <c r="A7" s="842"/>
      <c r="B7" s="128" t="s">
        <v>616</v>
      </c>
      <c r="C7" s="158" t="s">
        <v>617</v>
      </c>
      <c r="D7" s="159">
        <v>34505</v>
      </c>
      <c r="E7" s="130">
        <v>1172</v>
      </c>
      <c r="F7" s="159">
        <v>40439860</v>
      </c>
    </row>
    <row r="8" spans="1:6" ht="15">
      <c r="A8" s="842"/>
      <c r="B8" s="444" t="s">
        <v>618</v>
      </c>
      <c r="C8" s="96" t="s">
        <v>617</v>
      </c>
      <c r="D8" s="445">
        <v>49440</v>
      </c>
      <c r="E8" s="98">
        <v>800</v>
      </c>
      <c r="F8" s="159">
        <v>39552000</v>
      </c>
    </row>
    <row r="9" spans="1:6" ht="15">
      <c r="A9" s="842"/>
      <c r="B9" s="444" t="s">
        <v>616</v>
      </c>
      <c r="C9" s="96" t="s">
        <v>617</v>
      </c>
      <c r="D9" s="445">
        <v>34505</v>
      </c>
      <c r="E9" s="98">
        <v>5000</v>
      </c>
      <c r="F9" s="159">
        <v>172525000</v>
      </c>
    </row>
    <row r="10" spans="1:6" ht="15">
      <c r="A10" s="842"/>
      <c r="B10" s="444" t="s">
        <v>618</v>
      </c>
      <c r="C10" s="96" t="s">
        <v>617</v>
      </c>
      <c r="D10" s="445">
        <v>49440</v>
      </c>
      <c r="E10" s="98">
        <v>2000</v>
      </c>
      <c r="F10" s="159">
        <v>98880000</v>
      </c>
    </row>
    <row r="11" spans="1:6" ht="15">
      <c r="A11" s="842" t="s">
        <v>700</v>
      </c>
      <c r="B11" s="444" t="s">
        <v>616</v>
      </c>
      <c r="C11" s="96" t="s">
        <v>617</v>
      </c>
      <c r="D11" s="445">
        <f>33500*1.03</f>
        <v>34505</v>
      </c>
      <c r="E11" s="98">
        <f>100+800</f>
        <v>900</v>
      </c>
      <c r="F11" s="159">
        <f>+E11*D11</f>
        <v>31054500</v>
      </c>
    </row>
    <row r="12" spans="1:6" ht="15">
      <c r="A12" s="842"/>
      <c r="B12" s="444" t="s">
        <v>618</v>
      </c>
      <c r="C12" s="96" t="s">
        <v>617</v>
      </c>
      <c r="D12" s="445">
        <f>48000*1.03</f>
        <v>49440</v>
      </c>
      <c r="E12" s="98">
        <v>80</v>
      </c>
      <c r="F12" s="159">
        <f>+E12*D12</f>
        <v>3955200</v>
      </c>
    </row>
    <row r="13" spans="1:6" ht="15.75">
      <c r="A13" s="839" t="s">
        <v>748</v>
      </c>
      <c r="B13" s="839"/>
      <c r="C13" s="839"/>
      <c r="D13" s="839"/>
      <c r="E13" s="446">
        <f>SUM(E3:E12)</f>
        <v>12512</v>
      </c>
      <c r="F13" s="447">
        <f>SUM(F3:F12)*1.004</f>
        <v>478287738.84</v>
      </c>
    </row>
    <row r="14" ht="15">
      <c r="F14" s="629"/>
    </row>
  </sheetData>
  <sheetProtection/>
  <mergeCells count="4">
    <mergeCell ref="A13:D13"/>
    <mergeCell ref="A1:F1"/>
    <mergeCell ref="A3:A10"/>
    <mergeCell ref="A11:A12"/>
  </mergeCells>
  <dataValidations count="1">
    <dataValidation allowBlank="1" showInputMessage="1" showErrorMessage="1" prompt="Cantidad de jornales requeridos en el año." sqref="E3:E12"/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="73" zoomScaleNormal="73" zoomScalePageLayoutView="0" workbookViewId="0" topLeftCell="A1">
      <selection activeCell="D41" sqref="D41"/>
    </sheetView>
  </sheetViews>
  <sheetFormatPr defaultColWidth="11.421875" defaultRowHeight="15"/>
  <cols>
    <col min="1" max="1" width="20.421875" style="329" customWidth="1"/>
    <col min="2" max="2" width="11.421875" style="318" customWidth="1"/>
    <col min="3" max="3" width="27.421875" style="318" customWidth="1"/>
    <col min="4" max="4" width="47.140625" style="331" customWidth="1"/>
    <col min="5" max="5" width="11.421875" style="318" customWidth="1"/>
    <col min="6" max="6" width="18.00390625" style="347" customWidth="1"/>
    <col min="7" max="8" width="16.28125" style="347" customWidth="1"/>
    <col min="9" max="10" width="16.421875" style="318" customWidth="1"/>
    <col min="11" max="11" width="19.7109375" style="318" customWidth="1"/>
    <col min="12" max="12" width="12.7109375" style="337" bestFit="1" customWidth="1"/>
    <col min="13" max="13" width="27.7109375" style="320" customWidth="1"/>
    <col min="14" max="14" width="20.8515625" style="318" customWidth="1"/>
    <col min="15" max="15" width="21.00390625" style="318" customWidth="1"/>
    <col min="16" max="16384" width="11.421875" style="318" customWidth="1"/>
  </cols>
  <sheetData>
    <row r="1" spans="1:15" ht="15.75">
      <c r="A1" s="817" t="s">
        <v>208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43"/>
    </row>
    <row r="2" spans="1:15" ht="63.75" thickBot="1">
      <c r="A2" s="39" t="s">
        <v>408</v>
      </c>
      <c r="B2" s="40" t="s">
        <v>0</v>
      </c>
      <c r="C2" s="40" t="s">
        <v>43</v>
      </c>
      <c r="D2" s="330" t="s">
        <v>209</v>
      </c>
      <c r="E2" s="40" t="s">
        <v>210</v>
      </c>
      <c r="F2" s="344" t="s">
        <v>211</v>
      </c>
      <c r="G2" s="344" t="s">
        <v>212</v>
      </c>
      <c r="H2" s="344" t="s">
        <v>213</v>
      </c>
      <c r="I2" s="319" t="s">
        <v>64</v>
      </c>
      <c r="J2" s="319" t="s">
        <v>65</v>
      </c>
      <c r="K2" s="319" t="s">
        <v>749</v>
      </c>
      <c r="L2" s="197" t="s">
        <v>16</v>
      </c>
      <c r="M2" s="41" t="s">
        <v>10</v>
      </c>
      <c r="N2" s="41" t="s">
        <v>11</v>
      </c>
      <c r="O2" s="40" t="s">
        <v>67</v>
      </c>
    </row>
    <row r="3" spans="1:15" ht="60">
      <c r="A3" s="827" t="s">
        <v>92</v>
      </c>
      <c r="B3" s="242">
        <v>1</v>
      </c>
      <c r="C3" s="308" t="s">
        <v>216</v>
      </c>
      <c r="D3" s="267" t="s">
        <v>217</v>
      </c>
      <c r="E3" s="242">
        <v>1</v>
      </c>
      <c r="F3" s="345">
        <v>2000000</v>
      </c>
      <c r="G3" s="345">
        <v>2000000</v>
      </c>
      <c r="H3" s="345">
        <v>2008000</v>
      </c>
      <c r="I3" s="332"/>
      <c r="J3" s="332">
        <v>40607</v>
      </c>
      <c r="K3" s="332">
        <v>40754</v>
      </c>
      <c r="L3" s="334">
        <v>4.9</v>
      </c>
      <c r="M3" s="242" t="s">
        <v>218</v>
      </c>
      <c r="N3" s="242"/>
      <c r="O3" s="309" t="s">
        <v>74</v>
      </c>
    </row>
    <row r="4" spans="1:15" ht="30">
      <c r="A4" s="828"/>
      <c r="B4" s="78">
        <v>2</v>
      </c>
      <c r="C4" s="79" t="s">
        <v>219</v>
      </c>
      <c r="D4" s="51" t="s">
        <v>220</v>
      </c>
      <c r="E4" s="78">
        <v>1</v>
      </c>
      <c r="F4" s="52">
        <v>3500000</v>
      </c>
      <c r="G4" s="52">
        <v>3500000</v>
      </c>
      <c r="H4" s="52">
        <v>3514000</v>
      </c>
      <c r="I4" s="65"/>
      <c r="J4" s="65"/>
      <c r="K4" s="65"/>
      <c r="L4" s="74">
        <v>0</v>
      </c>
      <c r="M4" s="78" t="s">
        <v>72</v>
      </c>
      <c r="N4" s="78"/>
      <c r="O4" s="310" t="s">
        <v>74</v>
      </c>
    </row>
    <row r="5" spans="1:15" ht="30">
      <c r="A5" s="828"/>
      <c r="B5" s="78">
        <v>3</v>
      </c>
      <c r="C5" s="79" t="s">
        <v>221</v>
      </c>
      <c r="D5" s="51" t="s">
        <v>222</v>
      </c>
      <c r="E5" s="78">
        <v>2</v>
      </c>
      <c r="F5" s="52">
        <v>2200000</v>
      </c>
      <c r="G5" s="52">
        <v>4400000</v>
      </c>
      <c r="H5" s="52">
        <v>4417600</v>
      </c>
      <c r="I5" s="65"/>
      <c r="J5" s="65"/>
      <c r="K5" s="65"/>
      <c r="L5" s="74">
        <v>0</v>
      </c>
      <c r="M5" s="78" t="s">
        <v>223</v>
      </c>
      <c r="N5" s="78"/>
      <c r="O5" s="310" t="s">
        <v>74</v>
      </c>
    </row>
    <row r="6" spans="1:15" ht="30">
      <c r="A6" s="828"/>
      <c r="B6" s="78">
        <v>4</v>
      </c>
      <c r="C6" s="79" t="s">
        <v>224</v>
      </c>
      <c r="D6" s="51" t="s">
        <v>225</v>
      </c>
      <c r="E6" s="78">
        <v>5</v>
      </c>
      <c r="F6" s="52">
        <v>3500000</v>
      </c>
      <c r="G6" s="52">
        <v>17500000</v>
      </c>
      <c r="H6" s="52">
        <v>17570000</v>
      </c>
      <c r="I6" s="65"/>
      <c r="J6" s="65"/>
      <c r="K6" s="65"/>
      <c r="L6" s="74">
        <v>0</v>
      </c>
      <c r="M6" s="78" t="s">
        <v>226</v>
      </c>
      <c r="N6" s="78"/>
      <c r="O6" s="310" t="s">
        <v>74</v>
      </c>
    </row>
    <row r="7" spans="1:15" ht="30">
      <c r="A7" s="828"/>
      <c r="B7" s="78">
        <v>5</v>
      </c>
      <c r="C7" s="79" t="s">
        <v>221</v>
      </c>
      <c r="D7" s="51" t="s">
        <v>227</v>
      </c>
      <c r="E7" s="78">
        <v>3</v>
      </c>
      <c r="F7" s="52">
        <v>40000000</v>
      </c>
      <c r="G7" s="52">
        <v>120000000</v>
      </c>
      <c r="H7" s="52">
        <v>120480000</v>
      </c>
      <c r="I7" s="65"/>
      <c r="J7" s="65"/>
      <c r="K7" s="65"/>
      <c r="L7" s="74">
        <v>0</v>
      </c>
      <c r="M7" s="78" t="s">
        <v>228</v>
      </c>
      <c r="N7" s="78"/>
      <c r="O7" s="310" t="s">
        <v>74</v>
      </c>
    </row>
    <row r="8" spans="1:15" ht="30">
      <c r="A8" s="828"/>
      <c r="B8" s="78">
        <v>6</v>
      </c>
      <c r="C8" s="79" t="s">
        <v>229</v>
      </c>
      <c r="D8" s="51" t="s">
        <v>230</v>
      </c>
      <c r="E8" s="78">
        <v>7</v>
      </c>
      <c r="F8" s="52">
        <v>2500000</v>
      </c>
      <c r="G8" s="52">
        <v>17500000</v>
      </c>
      <c r="H8" s="52">
        <v>17570000</v>
      </c>
      <c r="I8" s="65"/>
      <c r="J8" s="65"/>
      <c r="K8" s="65"/>
      <c r="L8" s="74">
        <v>0</v>
      </c>
      <c r="M8" s="78" t="s">
        <v>231</v>
      </c>
      <c r="N8" s="78"/>
      <c r="O8" s="310" t="s">
        <v>74</v>
      </c>
    </row>
    <row r="9" spans="1:15" ht="30">
      <c r="A9" s="828"/>
      <c r="B9" s="78">
        <v>7</v>
      </c>
      <c r="C9" s="79" t="s">
        <v>232</v>
      </c>
      <c r="D9" s="51" t="s">
        <v>233</v>
      </c>
      <c r="E9" s="78">
        <v>1</v>
      </c>
      <c r="F9" s="52">
        <v>500000</v>
      </c>
      <c r="G9" s="52">
        <v>500000</v>
      </c>
      <c r="H9" s="52">
        <v>502000</v>
      </c>
      <c r="I9" s="65"/>
      <c r="J9" s="65">
        <v>40607</v>
      </c>
      <c r="K9" s="65">
        <v>40754</v>
      </c>
      <c r="L9" s="74">
        <v>4.9</v>
      </c>
      <c r="M9" s="78" t="s">
        <v>234</v>
      </c>
      <c r="N9" s="78"/>
      <c r="O9" s="310" t="s">
        <v>74</v>
      </c>
    </row>
    <row r="10" spans="1:15" ht="30">
      <c r="A10" s="828"/>
      <c r="B10" s="78">
        <v>8</v>
      </c>
      <c r="C10" s="79" t="s">
        <v>224</v>
      </c>
      <c r="D10" s="51" t="s">
        <v>235</v>
      </c>
      <c r="E10" s="78">
        <v>1</v>
      </c>
      <c r="F10" s="52">
        <v>4000000</v>
      </c>
      <c r="G10" s="52">
        <v>4000000</v>
      </c>
      <c r="H10" s="52">
        <v>4016000</v>
      </c>
      <c r="I10" s="65"/>
      <c r="J10" s="65"/>
      <c r="K10" s="65"/>
      <c r="L10" s="74">
        <v>0</v>
      </c>
      <c r="M10" s="78" t="s">
        <v>226</v>
      </c>
      <c r="N10" s="78"/>
      <c r="O10" s="310" t="s">
        <v>74</v>
      </c>
    </row>
    <row r="11" spans="1:15" ht="30">
      <c r="A11" s="828"/>
      <c r="B11" s="78">
        <v>9</v>
      </c>
      <c r="C11" s="51" t="s">
        <v>236</v>
      </c>
      <c r="D11" s="51" t="s">
        <v>237</v>
      </c>
      <c r="E11" s="78">
        <v>5</v>
      </c>
      <c r="F11" s="52">
        <v>1000000</v>
      </c>
      <c r="G11" s="52">
        <v>5000000</v>
      </c>
      <c r="H11" s="52">
        <v>5020000</v>
      </c>
      <c r="I11" s="65">
        <v>40923</v>
      </c>
      <c r="J11" s="65">
        <v>40938</v>
      </c>
      <c r="K11" s="65">
        <v>40998</v>
      </c>
      <c r="L11" s="74">
        <v>2</v>
      </c>
      <c r="M11" s="78" t="s">
        <v>238</v>
      </c>
      <c r="N11" s="78"/>
      <c r="O11" s="310" t="s">
        <v>239</v>
      </c>
    </row>
    <row r="12" spans="1:15" ht="30">
      <c r="A12" s="828"/>
      <c r="B12" s="78">
        <v>10</v>
      </c>
      <c r="C12" s="51" t="s">
        <v>229</v>
      </c>
      <c r="D12" s="51" t="s">
        <v>240</v>
      </c>
      <c r="E12" s="78">
        <v>1</v>
      </c>
      <c r="F12" s="52">
        <v>2500000</v>
      </c>
      <c r="G12" s="52">
        <v>2500000</v>
      </c>
      <c r="H12" s="52">
        <v>2510000</v>
      </c>
      <c r="I12" s="65">
        <v>40923</v>
      </c>
      <c r="J12" s="65">
        <v>40938</v>
      </c>
      <c r="K12" s="65">
        <v>40998</v>
      </c>
      <c r="L12" s="74">
        <v>2</v>
      </c>
      <c r="M12" s="78" t="s">
        <v>241</v>
      </c>
      <c r="N12" s="78"/>
      <c r="O12" s="310" t="s">
        <v>239</v>
      </c>
    </row>
    <row r="13" spans="1:15" ht="45">
      <c r="A13" s="828"/>
      <c r="B13" s="78">
        <v>11</v>
      </c>
      <c r="C13" s="51" t="s">
        <v>232</v>
      </c>
      <c r="D13" s="51" t="s">
        <v>242</v>
      </c>
      <c r="E13" s="78">
        <v>8</v>
      </c>
      <c r="F13" s="52">
        <v>2000000</v>
      </c>
      <c r="G13" s="52">
        <v>16000000</v>
      </c>
      <c r="H13" s="52">
        <v>16064000</v>
      </c>
      <c r="I13" s="65">
        <v>40923</v>
      </c>
      <c r="J13" s="65">
        <v>40938</v>
      </c>
      <c r="K13" s="65">
        <v>40998</v>
      </c>
      <c r="L13" s="74">
        <v>2</v>
      </c>
      <c r="M13" s="78" t="s">
        <v>243</v>
      </c>
      <c r="N13" s="78"/>
      <c r="O13" s="310" t="s">
        <v>239</v>
      </c>
    </row>
    <row r="14" spans="1:15" ht="30">
      <c r="A14" s="828"/>
      <c r="B14" s="78">
        <v>12</v>
      </c>
      <c r="C14" s="51" t="s">
        <v>229</v>
      </c>
      <c r="D14" s="51" t="s">
        <v>244</v>
      </c>
      <c r="E14" s="78">
        <v>1</v>
      </c>
      <c r="F14" s="52">
        <v>3000000</v>
      </c>
      <c r="G14" s="52">
        <v>3000000</v>
      </c>
      <c r="H14" s="52">
        <v>3012000</v>
      </c>
      <c r="I14" s="65">
        <v>40923</v>
      </c>
      <c r="J14" s="65">
        <v>40938</v>
      </c>
      <c r="K14" s="65">
        <v>40998</v>
      </c>
      <c r="L14" s="74">
        <v>2</v>
      </c>
      <c r="M14" s="78" t="s">
        <v>245</v>
      </c>
      <c r="N14" s="78"/>
      <c r="O14" s="310" t="s">
        <v>239</v>
      </c>
    </row>
    <row r="15" spans="1:15" ht="30">
      <c r="A15" s="828"/>
      <c r="B15" s="78">
        <v>13</v>
      </c>
      <c r="C15" s="51" t="s">
        <v>229</v>
      </c>
      <c r="D15" s="51" t="s">
        <v>246</v>
      </c>
      <c r="E15" s="78">
        <v>11</v>
      </c>
      <c r="F15" s="52">
        <v>3200000</v>
      </c>
      <c r="G15" s="52">
        <v>35200000</v>
      </c>
      <c r="H15" s="52">
        <v>35340800</v>
      </c>
      <c r="I15" s="65">
        <v>40923</v>
      </c>
      <c r="J15" s="65">
        <v>40938</v>
      </c>
      <c r="K15" s="65">
        <v>40998</v>
      </c>
      <c r="L15" s="74">
        <v>2</v>
      </c>
      <c r="M15" s="78" t="s">
        <v>247</v>
      </c>
      <c r="N15" s="78"/>
      <c r="O15" s="311" t="s">
        <v>68</v>
      </c>
    </row>
    <row r="16" spans="1:15" ht="30.75" thickBot="1">
      <c r="A16" s="829"/>
      <c r="B16" s="312">
        <v>14</v>
      </c>
      <c r="C16" s="313" t="s">
        <v>229</v>
      </c>
      <c r="D16" s="313" t="s">
        <v>248</v>
      </c>
      <c r="E16" s="312">
        <v>2</v>
      </c>
      <c r="F16" s="346">
        <v>750000</v>
      </c>
      <c r="G16" s="346">
        <v>1500000</v>
      </c>
      <c r="H16" s="346">
        <v>1506000</v>
      </c>
      <c r="I16" s="333">
        <v>40923</v>
      </c>
      <c r="J16" s="333">
        <v>40938</v>
      </c>
      <c r="K16" s="333">
        <v>40998</v>
      </c>
      <c r="L16" s="335">
        <v>2</v>
      </c>
      <c r="M16" s="312" t="s">
        <v>249</v>
      </c>
      <c r="N16" s="312"/>
      <c r="O16" s="315" t="s">
        <v>239</v>
      </c>
    </row>
    <row r="17" spans="1:15" ht="30">
      <c r="A17" s="827" t="s">
        <v>447</v>
      </c>
      <c r="B17" s="242">
        <v>15</v>
      </c>
      <c r="C17" s="316" t="s">
        <v>224</v>
      </c>
      <c r="D17" s="203" t="s">
        <v>451</v>
      </c>
      <c r="E17" s="205">
        <v>1</v>
      </c>
      <c r="F17" s="323">
        <v>1500000</v>
      </c>
      <c r="G17" s="323">
        <v>1500000</v>
      </c>
      <c r="H17" s="323">
        <v>1506000</v>
      </c>
      <c r="I17" s="228">
        <v>40923</v>
      </c>
      <c r="J17" s="228">
        <v>40968</v>
      </c>
      <c r="K17" s="228">
        <v>41120</v>
      </c>
      <c r="L17" s="230">
        <v>5.066666666666666</v>
      </c>
      <c r="M17" s="205" t="s">
        <v>452</v>
      </c>
      <c r="N17" s="204" t="s">
        <v>453</v>
      </c>
      <c r="O17" s="231" t="s">
        <v>454</v>
      </c>
    </row>
    <row r="18" spans="1:15" ht="30">
      <c r="A18" s="828"/>
      <c r="B18" s="78">
        <v>16</v>
      </c>
      <c r="C18" s="171" t="s">
        <v>224</v>
      </c>
      <c r="D18" s="3" t="s">
        <v>455</v>
      </c>
      <c r="E18" s="45">
        <v>1</v>
      </c>
      <c r="F18" s="6">
        <v>1500000</v>
      </c>
      <c r="G18" s="6">
        <v>1500000</v>
      </c>
      <c r="H18" s="6">
        <v>1506000</v>
      </c>
      <c r="I18" s="61">
        <v>40923</v>
      </c>
      <c r="J18" s="61">
        <v>40968</v>
      </c>
      <c r="K18" s="61">
        <v>41120</v>
      </c>
      <c r="L18" s="73">
        <v>5.066666666666666</v>
      </c>
      <c r="M18" s="45" t="s">
        <v>456</v>
      </c>
      <c r="N18" s="63" t="s">
        <v>453</v>
      </c>
      <c r="O18" s="324" t="s">
        <v>454</v>
      </c>
    </row>
    <row r="19" spans="1:15" ht="30.75" thickBot="1">
      <c r="A19" s="829"/>
      <c r="B19" s="312">
        <v>17</v>
      </c>
      <c r="C19" s="317" t="s">
        <v>224</v>
      </c>
      <c r="D19" s="213" t="s">
        <v>457</v>
      </c>
      <c r="E19" s="215">
        <v>4</v>
      </c>
      <c r="F19" s="325">
        <v>2000000</v>
      </c>
      <c r="G19" s="325">
        <v>8000000</v>
      </c>
      <c r="H19" s="325">
        <v>8032000</v>
      </c>
      <c r="I19" s="326">
        <v>40923</v>
      </c>
      <c r="J19" s="326">
        <v>40968</v>
      </c>
      <c r="K19" s="326">
        <v>41120</v>
      </c>
      <c r="L19" s="336">
        <v>5.066666666666666</v>
      </c>
      <c r="M19" s="215" t="s">
        <v>458</v>
      </c>
      <c r="N19" s="214" t="s">
        <v>453</v>
      </c>
      <c r="O19" s="327" t="s">
        <v>454</v>
      </c>
    </row>
    <row r="20" spans="1:15" ht="30">
      <c r="A20" s="835" t="s">
        <v>659</v>
      </c>
      <c r="B20" s="82">
        <v>18</v>
      </c>
      <c r="C20" s="307" t="s">
        <v>219</v>
      </c>
      <c r="D20" s="198" t="s">
        <v>675</v>
      </c>
      <c r="E20" s="199">
        <v>2</v>
      </c>
      <c r="F20" s="328">
        <v>180000</v>
      </c>
      <c r="G20" s="328">
        <v>360000</v>
      </c>
      <c r="H20" s="328">
        <v>361440</v>
      </c>
      <c r="I20" s="200">
        <v>40983</v>
      </c>
      <c r="J20" s="200">
        <v>41044</v>
      </c>
      <c r="K20" s="200">
        <v>41091</v>
      </c>
      <c r="L20" s="201">
        <f>(+K20-J20)/30</f>
        <v>1.5666666666666667</v>
      </c>
      <c r="M20" s="199"/>
      <c r="N20" s="123"/>
      <c r="O20" s="123" t="s">
        <v>68</v>
      </c>
    </row>
    <row r="21" spans="1:15" ht="30">
      <c r="A21" s="836"/>
      <c r="B21" s="78">
        <v>19</v>
      </c>
      <c r="C21" s="171" t="s">
        <v>219</v>
      </c>
      <c r="D21" s="3" t="s">
        <v>676</v>
      </c>
      <c r="E21" s="45">
        <v>1</v>
      </c>
      <c r="F21" s="6">
        <v>3000000</v>
      </c>
      <c r="G21" s="6">
        <v>3000000</v>
      </c>
      <c r="H21" s="6">
        <v>3012000</v>
      </c>
      <c r="I21" s="61">
        <v>40983</v>
      </c>
      <c r="J21" s="61">
        <v>41044</v>
      </c>
      <c r="K21" s="61">
        <v>41091</v>
      </c>
      <c r="L21" s="201">
        <f>(+K21-J21)/30</f>
        <v>1.5666666666666667</v>
      </c>
      <c r="M21" s="45"/>
      <c r="N21" s="63"/>
      <c r="O21" s="123" t="s">
        <v>68</v>
      </c>
    </row>
    <row r="22" spans="1:15" ht="60">
      <c r="A22" s="836"/>
      <c r="B22" s="78">
        <v>20</v>
      </c>
      <c r="C22" s="171" t="s">
        <v>677</v>
      </c>
      <c r="D22" s="3" t="s">
        <v>678</v>
      </c>
      <c r="E22" s="45">
        <v>2</v>
      </c>
      <c r="F22" s="6">
        <v>4000000</v>
      </c>
      <c r="G22" s="6">
        <v>8000000</v>
      </c>
      <c r="H22" s="6">
        <v>8032000</v>
      </c>
      <c r="I22" s="61">
        <v>40940</v>
      </c>
      <c r="J22" s="61">
        <v>40959</v>
      </c>
      <c r="K22" s="61">
        <v>40998</v>
      </c>
      <c r="L22" s="201">
        <f>(+K22-J22)/30</f>
        <v>1.3</v>
      </c>
      <c r="M22" s="45"/>
      <c r="N22" s="63"/>
      <c r="O22" s="123" t="s">
        <v>679</v>
      </c>
    </row>
    <row r="23" spans="1:15" ht="60">
      <c r="A23" s="836"/>
      <c r="B23" s="78">
        <v>21</v>
      </c>
      <c r="C23" s="171" t="s">
        <v>219</v>
      </c>
      <c r="D23" s="3" t="s">
        <v>680</v>
      </c>
      <c r="E23" s="45">
        <v>1</v>
      </c>
      <c r="F23" s="6">
        <v>1000000</v>
      </c>
      <c r="G23" s="6">
        <v>1000000</v>
      </c>
      <c r="H23" s="6">
        <v>1004000</v>
      </c>
      <c r="I23" s="61">
        <v>40983</v>
      </c>
      <c r="J23" s="61">
        <v>41044</v>
      </c>
      <c r="K23" s="61">
        <v>41091</v>
      </c>
      <c r="L23" s="201">
        <f>(+K23-J23)/30</f>
        <v>1.5666666666666667</v>
      </c>
      <c r="M23" s="45"/>
      <c r="N23" s="63"/>
      <c r="O23" s="123" t="s">
        <v>679</v>
      </c>
    </row>
    <row r="24" spans="1:15" ht="30">
      <c r="A24" s="836" t="s">
        <v>693</v>
      </c>
      <c r="B24" s="78">
        <v>22</v>
      </c>
      <c r="C24" s="171" t="s">
        <v>224</v>
      </c>
      <c r="D24" s="3" t="s">
        <v>691</v>
      </c>
      <c r="E24" s="45">
        <v>5</v>
      </c>
      <c r="F24" s="6">
        <v>6000000</v>
      </c>
      <c r="G24" s="6">
        <v>30000000</v>
      </c>
      <c r="H24" s="6">
        <v>30120000</v>
      </c>
      <c r="I24" s="61"/>
      <c r="J24" s="61">
        <v>40973</v>
      </c>
      <c r="K24" s="61">
        <v>41120</v>
      </c>
      <c r="L24" s="73">
        <v>4.9</v>
      </c>
      <c r="M24" s="45"/>
      <c r="N24" s="63"/>
      <c r="O24" s="123" t="s">
        <v>74</v>
      </c>
    </row>
    <row r="25" spans="1:15" ht="30">
      <c r="A25" s="836"/>
      <c r="B25" s="78">
        <v>23</v>
      </c>
      <c r="C25" s="171" t="s">
        <v>224</v>
      </c>
      <c r="D25" s="3" t="s">
        <v>692</v>
      </c>
      <c r="E25" s="45">
        <v>1</v>
      </c>
      <c r="F25" s="6">
        <v>3000000</v>
      </c>
      <c r="G25" s="6">
        <v>3000000</v>
      </c>
      <c r="H25" s="6">
        <v>3012000</v>
      </c>
      <c r="I25" s="61"/>
      <c r="J25" s="61">
        <v>40973</v>
      </c>
      <c r="K25" s="61">
        <v>41120</v>
      </c>
      <c r="L25" s="73">
        <v>4.9</v>
      </c>
      <c r="M25" s="45"/>
      <c r="N25" s="63"/>
      <c r="O25" s="123" t="s">
        <v>74</v>
      </c>
    </row>
    <row r="26" spans="1:15" ht="30">
      <c r="A26" s="845" t="s">
        <v>851</v>
      </c>
      <c r="B26" s="78">
        <v>24</v>
      </c>
      <c r="C26" s="171" t="s">
        <v>229</v>
      </c>
      <c r="D26" s="3" t="s">
        <v>852</v>
      </c>
      <c r="E26" s="45">
        <v>3</v>
      </c>
      <c r="F26" s="6">
        <v>6100000</v>
      </c>
      <c r="G26" s="6">
        <v>18300000</v>
      </c>
      <c r="H26" s="6">
        <v>18373200</v>
      </c>
      <c r="I26" s="61">
        <v>40940</v>
      </c>
      <c r="J26" s="61"/>
      <c r="K26" s="61"/>
      <c r="L26" s="73">
        <v>0</v>
      </c>
      <c r="M26" s="45"/>
      <c r="N26" s="63"/>
      <c r="O26" s="123" t="s">
        <v>68</v>
      </c>
    </row>
    <row r="27" spans="1:15" ht="30">
      <c r="A27" s="846"/>
      <c r="B27" s="78">
        <v>25</v>
      </c>
      <c r="C27" s="171" t="s">
        <v>229</v>
      </c>
      <c r="D27" s="3" t="s">
        <v>853</v>
      </c>
      <c r="E27" s="45">
        <v>2</v>
      </c>
      <c r="F27" s="6">
        <v>12500000</v>
      </c>
      <c r="G27" s="6">
        <v>25000000</v>
      </c>
      <c r="H27" s="6">
        <v>25100000</v>
      </c>
      <c r="I27" s="61">
        <v>40940</v>
      </c>
      <c r="J27" s="61"/>
      <c r="K27" s="61"/>
      <c r="L27" s="73">
        <v>0</v>
      </c>
      <c r="M27" s="45"/>
      <c r="N27" s="63"/>
      <c r="O27" s="123" t="s">
        <v>68</v>
      </c>
    </row>
    <row r="28" spans="1:15" ht="30">
      <c r="A28" s="846"/>
      <c r="B28" s="78">
        <v>26</v>
      </c>
      <c r="C28" s="171" t="s">
        <v>229</v>
      </c>
      <c r="D28" s="3" t="s">
        <v>854</v>
      </c>
      <c r="E28" s="45">
        <v>1</v>
      </c>
      <c r="F28" s="6">
        <v>166700000</v>
      </c>
      <c r="G28" s="6">
        <v>166700000</v>
      </c>
      <c r="H28" s="6">
        <v>167366800</v>
      </c>
      <c r="I28" s="61">
        <v>40940</v>
      </c>
      <c r="J28" s="61"/>
      <c r="K28" s="61"/>
      <c r="L28" s="73">
        <v>0</v>
      </c>
      <c r="M28" s="45"/>
      <c r="N28" s="63"/>
      <c r="O28" s="123" t="s">
        <v>855</v>
      </c>
    </row>
    <row r="29" spans="1:15" ht="30">
      <c r="A29" s="846"/>
      <c r="B29" s="78">
        <v>27</v>
      </c>
      <c r="C29" s="171" t="s">
        <v>229</v>
      </c>
      <c r="D29" s="3" t="s">
        <v>856</v>
      </c>
      <c r="E29" s="45">
        <v>1</v>
      </c>
      <c r="F29" s="6">
        <v>100000000</v>
      </c>
      <c r="G29" s="6">
        <v>100000000</v>
      </c>
      <c r="H29" s="6">
        <v>100400000</v>
      </c>
      <c r="I29" s="61"/>
      <c r="J29" s="61"/>
      <c r="K29" s="61"/>
      <c r="L29" s="73">
        <v>0</v>
      </c>
      <c r="M29" s="45"/>
      <c r="N29" s="63"/>
      <c r="O29" s="123" t="s">
        <v>74</v>
      </c>
    </row>
    <row r="30" spans="1:15" ht="30">
      <c r="A30" s="846"/>
      <c r="B30" s="78">
        <v>28</v>
      </c>
      <c r="C30" s="171" t="s">
        <v>229</v>
      </c>
      <c r="D30" s="3" t="s">
        <v>857</v>
      </c>
      <c r="E30" s="45">
        <v>1</v>
      </c>
      <c r="F30" s="6">
        <v>70000000</v>
      </c>
      <c r="G30" s="6">
        <v>70000000</v>
      </c>
      <c r="H30" s="6">
        <v>70280000</v>
      </c>
      <c r="I30" s="61">
        <v>40956</v>
      </c>
      <c r="J30" s="61"/>
      <c r="K30" s="61"/>
      <c r="L30" s="73">
        <v>2</v>
      </c>
      <c r="M30" s="45"/>
      <c r="N30" s="63"/>
      <c r="O30" s="123" t="s">
        <v>68</v>
      </c>
    </row>
    <row r="31" spans="1:15" ht="30">
      <c r="A31" s="847"/>
      <c r="B31" s="78">
        <v>29</v>
      </c>
      <c r="C31" s="171" t="s">
        <v>229</v>
      </c>
      <c r="D31" s="3" t="s">
        <v>858</v>
      </c>
      <c r="E31" s="45">
        <v>1</v>
      </c>
      <c r="F31" s="6">
        <v>20000000</v>
      </c>
      <c r="G31" s="6">
        <v>20000000</v>
      </c>
      <c r="H31" s="6">
        <v>20080000</v>
      </c>
      <c r="I31" s="61">
        <v>40940</v>
      </c>
      <c r="J31" s="61"/>
      <c r="K31" s="61"/>
      <c r="L31" s="73">
        <v>0</v>
      </c>
      <c r="M31" s="45"/>
      <c r="N31" s="63"/>
      <c r="O31" s="123" t="s">
        <v>68</v>
      </c>
    </row>
    <row r="32" spans="1:15" ht="15.75">
      <c r="A32" s="844" t="s">
        <v>748</v>
      </c>
      <c r="B32" s="844"/>
      <c r="C32" s="844"/>
      <c r="D32" s="844"/>
      <c r="E32" s="844"/>
      <c r="F32" s="844"/>
      <c r="G32" s="844"/>
      <c r="H32" s="614">
        <f>SUM(H3:H31)</f>
        <v>691715840</v>
      </c>
      <c r="I32" s="610"/>
      <c r="J32" s="610"/>
      <c r="K32" s="610"/>
      <c r="L32" s="615"/>
      <c r="M32" s="616"/>
      <c r="N32" s="610"/>
      <c r="O32" s="610"/>
    </row>
    <row r="33" ht="15"/>
    <row r="34" ht="15">
      <c r="H34" s="613"/>
    </row>
    <row r="46" ht="15"/>
    <row r="47" ht="15"/>
    <row r="48" ht="15"/>
    <row r="49" ht="15"/>
  </sheetData>
  <sheetProtection/>
  <mergeCells count="7">
    <mergeCell ref="A20:A23"/>
    <mergeCell ref="A24:A25"/>
    <mergeCell ref="A1:O1"/>
    <mergeCell ref="A3:A16"/>
    <mergeCell ref="A17:A19"/>
    <mergeCell ref="A32:G32"/>
    <mergeCell ref="A26:A31"/>
  </mergeCells>
  <dataValidations count="15">
    <dataValidation type="list" allowBlank="1" showInputMessage="1" showErrorMessage="1" prompt="Seleccione de la lista desplegable la modalidad de contratación" sqref="O17:O19">
      <formula1>$G$60037:$G$60072</formula1>
    </dataValidation>
    <dataValidation type="list" allowBlank="1" showInputMessage="1" showErrorMessage="1" promptTitle="COMPRA DE EQUIPOS" prompt="Seleccione del menú desplegable, el concepto al que corresponde la adquicisión del bien" errorTitle="Advertencia" error="Recuerde que solo puede seleccionar los conceptos descritos en la lista desplegable&#10;" sqref="C17:C19">
      <formula1>$D$60041:$D$60056</formula1>
    </dataValidation>
    <dataValidation type="list" allowBlank="1" showInputMessage="1" showErrorMessage="1" promptTitle="COMPRA DE EQUIPOS" prompt="Seleccione del menú desplegable, el concepto al que corresponde la adquicisión del bien" errorTitle="Advertencia" error="Recuerde que solo puede seleccionar los conceptos descritos en la lista desplegable&#10;" sqref="C23">
      <formula1>$D$60037:$D$60052</formula1>
    </dataValidation>
    <dataValidation type="list" allowBlank="1" showInputMessage="1" showErrorMessage="1" promptTitle="COMPRA DE EQUIPOS" prompt="Seleccione del menú desplegable, el concepto al que corresponde la adquicisión del bien" errorTitle="Advertencia" error="Recuerde que solo puede seleccionar los conceptos descritos en la lista desplegable&#10;" sqref="C20:C22">
      <formula1>$D$60071:$D$60086</formula1>
    </dataValidation>
    <dataValidation type="list" allowBlank="1" showInputMessage="1" showErrorMessage="1" prompt="Seleccione de la lista desplegable la modalidad de contratación" sqref="O20:O23">
      <formula1>$G$60033:$G$60068</formula1>
    </dataValidation>
    <dataValidation type="list" allowBlank="1" showInputMessage="1" showErrorMessage="1" prompt="Seleccione de la lista desplegable la modalidad de contratación" sqref="O24:O25">
      <formula1>$G$60070:$G$60105</formula1>
    </dataValidation>
    <dataValidation type="list" allowBlank="1" showInputMessage="1" showErrorMessage="1" promptTitle="COMPRA DE EQUIPOS" prompt="Seleccione del menú desplegable, el concepto al que corresponde la adquicisión del bien" errorTitle="Advertencia" error="Recuerde que solo puede seleccionar los conceptos descritos en la lista desplegable&#10;" sqref="C24:C25">
      <formula1>$D$60074:$D$60089</formula1>
    </dataValidation>
    <dataValidation type="list" allowBlank="1" showInputMessage="1" showErrorMessage="1" prompt="Seleccione de la lista desplegable la modalidad de contratación" sqref="O11:O16">
      <formula1>$H$60036:$H$60071</formula1>
    </dataValidation>
    <dataValidation type="list" allowBlank="1" showInputMessage="1" showErrorMessage="1" promptTitle="COMPRA DE EQUIPOS" prompt="Seleccione del menú desplegable, el concepto al que corresponde la adquicisión del bien" errorTitle="Advertencia" error="Recuerde que solo puede seleccionar los conceptos descritos en la lista desplegable&#10;" sqref="C11:C16">
      <formula1>$E$60040:$E$60055</formula1>
    </dataValidation>
    <dataValidation type="list" allowBlank="1" showInputMessage="1" showErrorMessage="1" promptTitle="COMPRA DE EQUIPOS" prompt="Seleccione del menú desplegable, el concepto al que corresponde la adquicisión del bien" errorTitle="Advertencia" error="Recuerde que solo puede seleccionar los conceptos descritos en la lista desplegable&#10;" sqref="C9:C10">
      <formula1>$E$60053:$E$60068</formula1>
    </dataValidation>
    <dataValidation type="list" allowBlank="1" showInputMessage="1" showErrorMessage="1" prompt="Seleccione de la lista desplegable la modalidad de contratación" sqref="O9:O10">
      <formula1>$H$60049:$H$60084</formula1>
    </dataValidation>
    <dataValidation type="list" allowBlank="1" showInputMessage="1" showErrorMessage="1" promptTitle="COMPRA DE EQUIPOS" prompt="Seleccione del menú desplegable, el concepto al que corresponde la adquicisión del bien" errorTitle="Advertencia" error="Recuerde que solo puede seleccionar los conceptos descritos en la lista desplegable&#10;" sqref="C3:C8">
      <formula1>$E$60063:$E$60078</formula1>
    </dataValidation>
    <dataValidation type="list" allowBlank="1" showInputMessage="1" showErrorMessage="1" prompt="Seleccione de la lista desplegable la modalidad de contratación" sqref="O3:O8">
      <formula1>$H$60058:$H$60093</formula1>
    </dataValidation>
    <dataValidation type="list" allowBlank="1" showInputMessage="1" showErrorMessage="1" promptTitle="COMPRA DE EQUIPOS" prompt="Seleccione del menú desplegable, el concepto al que corresponde la adquicisión del bien" errorTitle="Advertencia" error="Recuerde que solo puede seleccionar los conceptos descritos en la lista desplegable&#10;" sqref="C26:C31">
      <formula1>$D$60048:$D$60063</formula1>
    </dataValidation>
    <dataValidation type="list" allowBlank="1" showInputMessage="1" showErrorMessage="1" prompt="Seleccione de la lista desplegable la modalidad de contratación" sqref="O26:O31">
      <formula1>$G$60044:$G$60079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="81" zoomScaleNormal="81" zoomScalePageLayoutView="0" workbookViewId="0" topLeftCell="A1">
      <selection activeCell="D24" sqref="D24"/>
    </sheetView>
  </sheetViews>
  <sheetFormatPr defaultColWidth="11.421875" defaultRowHeight="15"/>
  <cols>
    <col min="1" max="1" width="31.140625" style="320" customWidth="1"/>
    <col min="2" max="2" width="11.421875" style="277" customWidth="1"/>
    <col min="3" max="3" width="35.140625" style="277" customWidth="1"/>
    <col min="4" max="4" width="41.28125" style="404" customWidth="1"/>
    <col min="5" max="5" width="23.8515625" style="277" customWidth="1"/>
    <col min="6" max="6" width="15.57421875" style="341" customWidth="1"/>
    <col min="7" max="7" width="18.28125" style="341" customWidth="1"/>
    <col min="8" max="8" width="15.57421875" style="341" customWidth="1"/>
    <col min="9" max="9" width="18.28125" style="405" customWidth="1"/>
    <col min="10" max="10" width="18.57421875" style="405" customWidth="1"/>
    <col min="11" max="11" width="16.28125" style="405" customWidth="1"/>
    <col min="12" max="12" width="20.8515625" style="406" customWidth="1"/>
    <col min="13" max="13" width="11.421875" style="277" customWidth="1"/>
    <col min="14" max="14" width="17.7109375" style="277" customWidth="1"/>
    <col min="15" max="15" width="27.7109375" style="279" customWidth="1"/>
    <col min="16" max="16384" width="11.421875" style="277" customWidth="1"/>
  </cols>
  <sheetData>
    <row r="1" spans="1:15" ht="15.75">
      <c r="A1" s="817" t="s">
        <v>250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43"/>
    </row>
    <row r="2" spans="1:15" ht="71.25" customHeight="1" thickBot="1">
      <c r="A2" s="39" t="s">
        <v>408</v>
      </c>
      <c r="B2" s="40" t="s">
        <v>0</v>
      </c>
      <c r="C2" s="40" t="s">
        <v>43</v>
      </c>
      <c r="D2" s="330" t="s">
        <v>209</v>
      </c>
      <c r="E2" s="40" t="s">
        <v>210</v>
      </c>
      <c r="F2" s="197" t="s">
        <v>211</v>
      </c>
      <c r="G2" s="197" t="s">
        <v>212</v>
      </c>
      <c r="H2" s="197" t="s">
        <v>213</v>
      </c>
      <c r="I2" s="41" t="s">
        <v>64</v>
      </c>
      <c r="J2" s="41" t="s">
        <v>65</v>
      </c>
      <c r="K2" s="41" t="s">
        <v>749</v>
      </c>
      <c r="L2" s="376" t="s">
        <v>16</v>
      </c>
      <c r="M2" s="41" t="s">
        <v>10</v>
      </c>
      <c r="N2" s="41" t="s">
        <v>11</v>
      </c>
      <c r="O2" s="40" t="s">
        <v>67</v>
      </c>
    </row>
    <row r="3" spans="1:15" ht="30">
      <c r="A3" s="848" t="s">
        <v>92</v>
      </c>
      <c r="B3" s="349">
        <v>1</v>
      </c>
      <c r="C3" s="350" t="s">
        <v>251</v>
      </c>
      <c r="D3" s="267" t="s">
        <v>252</v>
      </c>
      <c r="E3" s="242">
        <v>1</v>
      </c>
      <c r="F3" s="338">
        <v>2500000</v>
      </c>
      <c r="G3" s="338">
        <v>2500000</v>
      </c>
      <c r="H3" s="338">
        <v>2510000</v>
      </c>
      <c r="I3" s="366"/>
      <c r="J3" s="366"/>
      <c r="K3" s="366"/>
      <c r="L3" s="377"/>
      <c r="M3" s="242" t="s">
        <v>253</v>
      </c>
      <c r="N3" s="242"/>
      <c r="O3" s="397" t="s">
        <v>74</v>
      </c>
    </row>
    <row r="4" spans="1:15" ht="30">
      <c r="A4" s="849"/>
      <c r="B4" s="83">
        <v>2</v>
      </c>
      <c r="C4" s="86" t="s">
        <v>254</v>
      </c>
      <c r="D4" s="51" t="s">
        <v>255</v>
      </c>
      <c r="E4" s="78">
        <v>50</v>
      </c>
      <c r="F4" s="339">
        <v>650000</v>
      </c>
      <c r="G4" s="339">
        <v>32500000</v>
      </c>
      <c r="H4" s="339">
        <v>32630000</v>
      </c>
      <c r="I4" s="367"/>
      <c r="J4" s="367"/>
      <c r="K4" s="367"/>
      <c r="L4" s="378">
        <v>0</v>
      </c>
      <c r="M4" s="78" t="s">
        <v>256</v>
      </c>
      <c r="N4" s="78"/>
      <c r="O4" s="68" t="s">
        <v>74</v>
      </c>
    </row>
    <row r="5" spans="1:15" ht="45">
      <c r="A5" s="849"/>
      <c r="B5" s="83">
        <v>3</v>
      </c>
      <c r="C5" s="86" t="s">
        <v>254</v>
      </c>
      <c r="D5" s="51" t="s">
        <v>257</v>
      </c>
      <c r="E5" s="78">
        <v>80</v>
      </c>
      <c r="F5" s="339">
        <v>1271000</v>
      </c>
      <c r="G5" s="339">
        <v>102423745</v>
      </c>
      <c r="H5" s="339">
        <v>102833439.98</v>
      </c>
      <c r="I5" s="367"/>
      <c r="J5" s="367"/>
      <c r="K5" s="367"/>
      <c r="L5" s="378">
        <v>0</v>
      </c>
      <c r="M5" s="78" t="s">
        <v>258</v>
      </c>
      <c r="N5" s="78"/>
      <c r="O5" s="68" t="s">
        <v>74</v>
      </c>
    </row>
    <row r="6" spans="1:15" ht="15">
      <c r="A6" s="849"/>
      <c r="B6" s="83">
        <v>4</v>
      </c>
      <c r="C6" s="86" t="s">
        <v>254</v>
      </c>
      <c r="D6" s="51" t="s">
        <v>259</v>
      </c>
      <c r="E6" s="78">
        <v>5</v>
      </c>
      <c r="F6" s="339">
        <v>1500000</v>
      </c>
      <c r="G6" s="339">
        <v>7500000</v>
      </c>
      <c r="H6" s="339">
        <v>7530000</v>
      </c>
      <c r="I6" s="367"/>
      <c r="J6" s="367"/>
      <c r="K6" s="367"/>
      <c r="L6" s="378">
        <v>0</v>
      </c>
      <c r="M6" s="78" t="s">
        <v>260</v>
      </c>
      <c r="N6" s="78"/>
      <c r="O6" s="68" t="s">
        <v>74</v>
      </c>
    </row>
    <row r="7" spans="1:15" ht="30">
      <c r="A7" s="849"/>
      <c r="B7" s="83">
        <v>5</v>
      </c>
      <c r="C7" s="86" t="s">
        <v>251</v>
      </c>
      <c r="D7" s="51" t="s">
        <v>225</v>
      </c>
      <c r="E7" s="78">
        <v>2</v>
      </c>
      <c r="F7" s="339">
        <v>5000000</v>
      </c>
      <c r="G7" s="339">
        <v>10000000</v>
      </c>
      <c r="H7" s="339">
        <v>10040000</v>
      </c>
      <c r="I7" s="367"/>
      <c r="J7" s="367"/>
      <c r="K7" s="367"/>
      <c r="L7" s="378">
        <v>0</v>
      </c>
      <c r="M7" s="78" t="s">
        <v>226</v>
      </c>
      <c r="N7" s="78"/>
      <c r="O7" s="68" t="s">
        <v>74</v>
      </c>
    </row>
    <row r="8" spans="1:15" ht="30">
      <c r="A8" s="849"/>
      <c r="B8" s="83">
        <v>6</v>
      </c>
      <c r="C8" s="86" t="s">
        <v>251</v>
      </c>
      <c r="D8" s="51" t="s">
        <v>261</v>
      </c>
      <c r="E8" s="78">
        <v>1</v>
      </c>
      <c r="F8" s="339">
        <v>3000000</v>
      </c>
      <c r="G8" s="339">
        <v>3000000</v>
      </c>
      <c r="H8" s="339">
        <v>3012000</v>
      </c>
      <c r="I8" s="367"/>
      <c r="J8" s="367"/>
      <c r="K8" s="367"/>
      <c r="L8" s="378"/>
      <c r="M8" s="78" t="s">
        <v>253</v>
      </c>
      <c r="N8" s="78"/>
      <c r="O8" s="68"/>
    </row>
    <row r="9" spans="1:15" ht="30">
      <c r="A9" s="849"/>
      <c r="B9" s="83">
        <v>7</v>
      </c>
      <c r="C9" s="86" t="s">
        <v>251</v>
      </c>
      <c r="D9" s="51" t="s">
        <v>233</v>
      </c>
      <c r="E9" s="78">
        <v>2</v>
      </c>
      <c r="F9" s="339">
        <v>3000000</v>
      </c>
      <c r="G9" s="339">
        <v>6000000</v>
      </c>
      <c r="H9" s="339">
        <v>6024000</v>
      </c>
      <c r="I9" s="367"/>
      <c r="J9" s="367"/>
      <c r="K9" s="367"/>
      <c r="L9" s="378"/>
      <c r="M9" s="78" t="s">
        <v>234</v>
      </c>
      <c r="N9" s="78"/>
      <c r="O9" s="68"/>
    </row>
    <row r="10" spans="1:15" ht="30">
      <c r="A10" s="849"/>
      <c r="B10" s="83">
        <v>8</v>
      </c>
      <c r="C10" s="86" t="s">
        <v>251</v>
      </c>
      <c r="D10" s="51" t="s">
        <v>262</v>
      </c>
      <c r="E10" s="78">
        <v>2</v>
      </c>
      <c r="F10" s="339">
        <v>7000000</v>
      </c>
      <c r="G10" s="339">
        <v>14000000</v>
      </c>
      <c r="H10" s="339">
        <v>14056000</v>
      </c>
      <c r="I10" s="367"/>
      <c r="J10" s="367"/>
      <c r="K10" s="367"/>
      <c r="L10" s="378"/>
      <c r="M10" s="78" t="s">
        <v>253</v>
      </c>
      <c r="N10" s="78"/>
      <c r="O10" s="68"/>
    </row>
    <row r="11" spans="1:15" ht="30">
      <c r="A11" s="849"/>
      <c r="B11" s="83">
        <v>9</v>
      </c>
      <c r="C11" s="86" t="s">
        <v>263</v>
      </c>
      <c r="D11" s="51" t="s">
        <v>264</v>
      </c>
      <c r="E11" s="78">
        <v>5</v>
      </c>
      <c r="F11" s="339">
        <v>500000</v>
      </c>
      <c r="G11" s="339">
        <v>2500000</v>
      </c>
      <c r="H11" s="339">
        <v>2510000</v>
      </c>
      <c r="I11" s="367"/>
      <c r="J11" s="367"/>
      <c r="K11" s="367"/>
      <c r="L11" s="378">
        <v>0</v>
      </c>
      <c r="M11" s="78" t="s">
        <v>243</v>
      </c>
      <c r="N11" s="78"/>
      <c r="O11" s="68" t="s">
        <v>74</v>
      </c>
    </row>
    <row r="12" spans="1:15" ht="30.75" thickBot="1">
      <c r="A12" s="850"/>
      <c r="B12" s="351">
        <v>10</v>
      </c>
      <c r="C12" s="352" t="s">
        <v>263</v>
      </c>
      <c r="D12" s="313" t="s">
        <v>265</v>
      </c>
      <c r="E12" s="351">
        <v>1</v>
      </c>
      <c r="F12" s="385">
        <v>7000000</v>
      </c>
      <c r="G12" s="340">
        <v>7000000</v>
      </c>
      <c r="H12" s="385">
        <v>7028000</v>
      </c>
      <c r="I12" s="368">
        <v>40923</v>
      </c>
      <c r="J12" s="368">
        <v>40938</v>
      </c>
      <c r="K12" s="368">
        <v>40998</v>
      </c>
      <c r="L12" s="379">
        <v>2</v>
      </c>
      <c r="M12" s="351" t="s">
        <v>258</v>
      </c>
      <c r="N12" s="351"/>
      <c r="O12" s="398" t="s">
        <v>239</v>
      </c>
    </row>
    <row r="13" spans="1:15" ht="15">
      <c r="A13" s="851" t="s">
        <v>572</v>
      </c>
      <c r="B13" s="349">
        <v>11</v>
      </c>
      <c r="C13" s="350" t="s">
        <v>254</v>
      </c>
      <c r="D13" s="267" t="s">
        <v>570</v>
      </c>
      <c r="E13" s="353">
        <v>120</v>
      </c>
      <c r="F13" s="386">
        <v>500000</v>
      </c>
      <c r="G13" s="387">
        <v>60000000</v>
      </c>
      <c r="H13" s="388">
        <v>60240000</v>
      </c>
      <c r="I13" s="369">
        <v>40944</v>
      </c>
      <c r="J13" s="369">
        <v>41004</v>
      </c>
      <c r="K13" s="369">
        <v>41059</v>
      </c>
      <c r="L13" s="380">
        <v>2.866666667</v>
      </c>
      <c r="M13" s="355">
        <v>1.52</v>
      </c>
      <c r="N13" s="354"/>
      <c r="O13" s="399" t="s">
        <v>68</v>
      </c>
    </row>
    <row r="14" spans="1:15" ht="30.75" thickBot="1">
      <c r="A14" s="852"/>
      <c r="B14" s="351">
        <v>12</v>
      </c>
      <c r="C14" s="352" t="s">
        <v>263</v>
      </c>
      <c r="D14" s="313" t="s">
        <v>571</v>
      </c>
      <c r="E14" s="356">
        <v>110</v>
      </c>
      <c r="F14" s="389">
        <v>100000</v>
      </c>
      <c r="G14" s="389">
        <v>11000000</v>
      </c>
      <c r="H14" s="390">
        <v>11044000</v>
      </c>
      <c r="I14" s="370">
        <v>40945</v>
      </c>
      <c r="J14" s="370">
        <v>40974</v>
      </c>
      <c r="K14" s="370">
        <v>41060</v>
      </c>
      <c r="L14" s="381">
        <v>2.866666667</v>
      </c>
      <c r="M14" s="358">
        <v>1.52</v>
      </c>
      <c r="N14" s="357"/>
      <c r="O14" s="400" t="s">
        <v>239</v>
      </c>
    </row>
    <row r="15" spans="1:15" ht="15.75" thickBot="1">
      <c r="A15" s="403" t="s">
        <v>659</v>
      </c>
      <c r="B15" s="349">
        <v>13</v>
      </c>
      <c r="C15" s="361" t="s">
        <v>254</v>
      </c>
      <c r="D15" s="362" t="s">
        <v>681</v>
      </c>
      <c r="E15" s="363">
        <v>1</v>
      </c>
      <c r="F15" s="391">
        <v>25000000</v>
      </c>
      <c r="G15" s="391">
        <f>E15*F15</f>
        <v>25000000</v>
      </c>
      <c r="H15" s="391">
        <f>G15*(1.004)</f>
        <v>25100000</v>
      </c>
      <c r="I15" s="371">
        <v>40983</v>
      </c>
      <c r="J15" s="371">
        <v>41044</v>
      </c>
      <c r="K15" s="371">
        <v>40725</v>
      </c>
      <c r="L15" s="382">
        <f>(K15-J15)/30</f>
        <v>-10.633333333333333</v>
      </c>
      <c r="M15" s="364"/>
      <c r="N15" s="364"/>
      <c r="O15" s="401" t="s">
        <v>68</v>
      </c>
    </row>
    <row r="16" spans="1:15" ht="45">
      <c r="A16" s="854" t="s">
        <v>700</v>
      </c>
      <c r="B16" s="83">
        <v>14</v>
      </c>
      <c r="C16" s="359" t="s">
        <v>254</v>
      </c>
      <c r="D16" s="203" t="s">
        <v>694</v>
      </c>
      <c r="E16" s="355">
        <v>50</v>
      </c>
      <c r="F16" s="386">
        <v>4000000</v>
      </c>
      <c r="G16" s="386">
        <v>200000000</v>
      </c>
      <c r="H16" s="386">
        <v>200800000</v>
      </c>
      <c r="I16" s="369"/>
      <c r="J16" s="369">
        <v>40607</v>
      </c>
      <c r="K16" s="369">
        <v>40754</v>
      </c>
      <c r="L16" s="380">
        <v>4.9</v>
      </c>
      <c r="M16" s="354"/>
      <c r="N16" s="354"/>
      <c r="O16" s="399" t="s">
        <v>74</v>
      </c>
    </row>
    <row r="17" spans="1:15" ht="16.5" customHeight="1" thickBot="1">
      <c r="A17" s="855"/>
      <c r="B17" s="83">
        <v>15</v>
      </c>
      <c r="C17" s="119" t="s">
        <v>254</v>
      </c>
      <c r="D17" s="3" t="s">
        <v>695</v>
      </c>
      <c r="E17" s="70">
        <v>8</v>
      </c>
      <c r="F17" s="392">
        <v>4000000</v>
      </c>
      <c r="G17" s="392">
        <v>32000000</v>
      </c>
      <c r="H17" s="392">
        <v>32128000</v>
      </c>
      <c r="I17" s="372"/>
      <c r="J17" s="372"/>
      <c r="K17" s="372"/>
      <c r="L17" s="383">
        <v>0</v>
      </c>
      <c r="M17" s="122"/>
      <c r="N17" s="122"/>
      <c r="O17" s="402" t="s">
        <v>74</v>
      </c>
    </row>
    <row r="18" spans="1:15" ht="15.75" customHeight="1">
      <c r="A18" s="855"/>
      <c r="B18" s="349">
        <v>16</v>
      </c>
      <c r="C18" s="119" t="s">
        <v>251</v>
      </c>
      <c r="D18" s="3" t="s">
        <v>696</v>
      </c>
      <c r="E18" s="57">
        <v>9</v>
      </c>
      <c r="F18" s="393">
        <v>1700000</v>
      </c>
      <c r="G18" s="393">
        <v>15300000</v>
      </c>
      <c r="H18" s="393">
        <v>15361200</v>
      </c>
      <c r="I18" s="167">
        <v>40940</v>
      </c>
      <c r="J18" s="167">
        <v>40969</v>
      </c>
      <c r="K18" s="167">
        <v>41019</v>
      </c>
      <c r="L18" s="383">
        <v>1.6666666666666667</v>
      </c>
      <c r="M18" s="122"/>
      <c r="N18" s="122"/>
      <c r="O18" s="402" t="s">
        <v>74</v>
      </c>
    </row>
    <row r="19" spans="1:15" ht="15.75" customHeight="1">
      <c r="A19" s="855"/>
      <c r="B19" s="83">
        <v>17</v>
      </c>
      <c r="C19" s="119" t="s">
        <v>251</v>
      </c>
      <c r="D19" s="3" t="s">
        <v>697</v>
      </c>
      <c r="E19" s="57">
        <v>9</v>
      </c>
      <c r="F19" s="393">
        <v>1300000</v>
      </c>
      <c r="G19" s="393">
        <v>11700000</v>
      </c>
      <c r="H19" s="393">
        <v>11746800</v>
      </c>
      <c r="I19" s="167">
        <v>40940</v>
      </c>
      <c r="J19" s="167">
        <v>40973</v>
      </c>
      <c r="K19" s="167">
        <v>41019</v>
      </c>
      <c r="L19" s="383">
        <v>1.5333333333333334</v>
      </c>
      <c r="M19" s="122"/>
      <c r="N19" s="122"/>
      <c r="O19" s="402" t="s">
        <v>74</v>
      </c>
    </row>
    <row r="20" spans="1:15" ht="15.75" customHeight="1">
      <c r="A20" s="855"/>
      <c r="B20" s="83">
        <v>18</v>
      </c>
      <c r="C20" s="119" t="s">
        <v>251</v>
      </c>
      <c r="D20" s="3" t="s">
        <v>698</v>
      </c>
      <c r="E20" s="57">
        <v>2</v>
      </c>
      <c r="F20" s="393">
        <v>1350000</v>
      </c>
      <c r="G20" s="393">
        <v>2700000</v>
      </c>
      <c r="H20" s="393">
        <v>2710800</v>
      </c>
      <c r="I20" s="167">
        <v>40940</v>
      </c>
      <c r="J20" s="167">
        <v>40973</v>
      </c>
      <c r="K20" s="167">
        <v>41019</v>
      </c>
      <c r="L20" s="383">
        <v>1.5333333333333334</v>
      </c>
      <c r="M20" s="122"/>
      <c r="N20" s="122"/>
      <c r="O20" s="402" t="s">
        <v>74</v>
      </c>
    </row>
    <row r="21" spans="1:15" ht="16.5" customHeight="1" thickBot="1">
      <c r="A21" s="855"/>
      <c r="B21" s="83">
        <v>19</v>
      </c>
      <c r="C21" s="360" t="s">
        <v>251</v>
      </c>
      <c r="D21" s="213" t="s">
        <v>699</v>
      </c>
      <c r="E21" s="212">
        <v>3</v>
      </c>
      <c r="F21" s="394">
        <v>2000000</v>
      </c>
      <c r="G21" s="394">
        <v>6000000</v>
      </c>
      <c r="H21" s="394">
        <v>6024000</v>
      </c>
      <c r="I21" s="373">
        <v>40940</v>
      </c>
      <c r="J21" s="373">
        <v>40973</v>
      </c>
      <c r="K21" s="373">
        <v>41019</v>
      </c>
      <c r="L21" s="381">
        <v>1.5333333333333334</v>
      </c>
      <c r="M21" s="357"/>
      <c r="N21" s="357"/>
      <c r="O21" s="400" t="s">
        <v>74</v>
      </c>
    </row>
    <row r="22" spans="1:15" ht="45.75" customHeight="1">
      <c r="A22" s="656" t="s">
        <v>851</v>
      </c>
      <c r="B22" s="83">
        <v>20</v>
      </c>
      <c r="C22" s="119" t="s">
        <v>263</v>
      </c>
      <c r="D22" s="3" t="s">
        <v>859</v>
      </c>
      <c r="E22" s="70">
        <v>88</v>
      </c>
      <c r="F22" s="630">
        <v>1200000</v>
      </c>
      <c r="G22" s="664">
        <v>105600000</v>
      </c>
      <c r="H22" s="630">
        <v>106022400</v>
      </c>
      <c r="I22" s="121">
        <v>40949</v>
      </c>
      <c r="J22" s="121"/>
      <c r="K22" s="121"/>
      <c r="L22" s="122">
        <v>1</v>
      </c>
      <c r="M22" s="122"/>
      <c r="N22" s="122"/>
      <c r="O22" s="631" t="s">
        <v>74</v>
      </c>
    </row>
    <row r="23" spans="1:15" s="621" customFormat="1" ht="15.75">
      <c r="A23" s="853" t="s">
        <v>748</v>
      </c>
      <c r="B23" s="853"/>
      <c r="C23" s="853"/>
      <c r="D23" s="853"/>
      <c r="E23" s="853"/>
      <c r="F23" s="853"/>
      <c r="G23" s="853"/>
      <c r="H23" s="617">
        <f>SUM(H3:H22)</f>
        <v>659350639.98</v>
      </c>
      <c r="I23" s="618"/>
      <c r="J23" s="618"/>
      <c r="K23" s="618"/>
      <c r="L23" s="619"/>
      <c r="M23" s="276"/>
      <c r="N23" s="276"/>
      <c r="O23" s="620"/>
    </row>
    <row r="29" ht="15"/>
    <row r="30" ht="15"/>
    <row r="32" ht="15"/>
    <row r="33" ht="15"/>
    <row r="34" ht="15"/>
  </sheetData>
  <sheetProtection/>
  <mergeCells count="5">
    <mergeCell ref="A3:A12"/>
    <mergeCell ref="A1:O1"/>
    <mergeCell ref="A13:A14"/>
    <mergeCell ref="A23:G23"/>
    <mergeCell ref="A16:A21"/>
  </mergeCells>
  <dataValidations count="14">
    <dataValidation type="list" allowBlank="1" showInputMessage="1" showErrorMessage="1" promptTitle="ENSERES Y EQUIPOS DE OFICINA" prompt="Aunque esta categoría corresponde a adquisición de bienes se debe discriminar. Seleccione del menú desplegable, el concepto al que corresponde la adquicisión de enseres y equipos de oficina" sqref="C22">
      <formula1>$D$60078:$D$60080</formula1>
    </dataValidation>
    <dataValidation type="list" allowBlank="1" showInputMessage="1" showErrorMessage="1" prompt="Seleccione de la lista desplegable la modalidad de contratación" sqref="O22">
      <formula1>$G$60054:$G$60089</formula1>
    </dataValidation>
    <dataValidation type="list" allowBlank="1" showInputMessage="1" showErrorMessage="1" prompt="Seleccione de la lista desplegable la modalidad de contratación" sqref="O13:O14">
      <formula1>$G$60109:$G$60144</formula1>
    </dataValidation>
    <dataValidation type="list" allowBlank="1" showInputMessage="1" showErrorMessage="1" promptTitle="ENSERES Y EQUIPOS DE OFICINA" prompt="Aunque esta categoría corresponde a adquisición de bienes se debe discriminar. Seleccione del menú desplegable, el concepto al que corresponde la adquicisión de enseres y equipos de oficina" sqref="C13:C14">
      <formula1>$D$60133:$D$60135</formula1>
    </dataValidation>
    <dataValidation type="list" allowBlank="1" showInputMessage="1" showErrorMessage="1" prompt="Seleccione de la lista desplegable la modalidad de contratación" sqref="O15">
      <formula1>$G$60028:$G$60063</formula1>
    </dataValidation>
    <dataValidation type="list" allowBlank="1" showInputMessage="1" showErrorMessage="1" promptTitle="ENSERES Y EQUIPOS DE OFICINA" prompt="Aunque esta categoría corresponde a adquisición de bienes se debe discriminar. Seleccione del menú desplegable, el concepto al que corresponde la adquicisión de enseres y equipos de oficina" sqref="C15">
      <formula1>$D$60056:$D$60058</formula1>
    </dataValidation>
    <dataValidation type="list" allowBlank="1" showInputMessage="1" showErrorMessage="1" promptTitle="ENSERES Y EQUIPOS DE OFICINA" prompt="Aunque esta categoría corresponde a adquisición de bienes se debe discriminar. Seleccione del menú desplegable, el concepto al que corresponde la adquicisión de enseres y equipos de oficina" sqref="C18:C21">
      <formula1>$D$60058:$D$60060</formula1>
    </dataValidation>
    <dataValidation type="list" allowBlank="1" showInputMessage="1" showErrorMessage="1" promptTitle="ENSERES Y EQUIPOS DE OFICINA" prompt="Aunque esta categoría corresponde a adquisición de bienes se debe discriminar. Seleccione del menú desplegable, el concepto al que corresponde la adquicisión de enseres y equipos de oficina" sqref="C16:C17">
      <formula1>$D$60007:$D$60009</formula1>
    </dataValidation>
    <dataValidation type="list" allowBlank="1" showInputMessage="1" showErrorMessage="1" prompt="Seleccione de la lista desplegable la modalidad de contratación" sqref="O16:O21">
      <formula1>$G$60065:$G$60100</formula1>
    </dataValidation>
    <dataValidation type="list" allowBlank="1" showInputMessage="1" showErrorMessage="1" promptTitle="ENSERES Y EQUIPOS DE OFICINA" prompt="Aunque esta categoría corresponde a adquisición de bienes se debe discriminar. Seleccione del menú desplegable, el concepto al que corresponde la adquicisión de enseres y equipos de oficina" sqref="C4:C6">
      <formula1>$E$60078:$E$60080</formula1>
    </dataValidation>
    <dataValidation type="list" allowBlank="1" showInputMessage="1" showErrorMessage="1" promptTitle="ENSERES Y EQUIPOS DE OFICINA" prompt="Aunque esta categoría corresponde a adquisición de bienes se debe discriminar. Seleccione del menú desplegable, el concepto al que corresponde la adquicisión de enseres y equipos de oficina" sqref="C12">
      <formula1>$E$60053:$E$60055</formula1>
    </dataValidation>
    <dataValidation type="list" allowBlank="1" showInputMessage="1" showErrorMessage="1" prompt="Seleccione de la lista desplegable la modalidad de contratación" sqref="O12">
      <formula1>$H$60029:$H$60064</formula1>
    </dataValidation>
    <dataValidation type="list" allowBlank="1" showInputMessage="1" showErrorMessage="1" promptTitle="ENSERES Y EQUIPOS DE OFICINA" prompt="Aunque esta categoría corresponde a adquisición de bienes se debe discriminar. Seleccione del menú desplegable, el concepto al que corresponde la adquicisión de enseres y equipos de oficina" sqref="C7:C11 C3">
      <formula1>$E$60077:$E$60079</formula1>
    </dataValidation>
    <dataValidation type="list" allowBlank="1" showInputMessage="1" showErrorMessage="1" prompt="Seleccione de la lista desplegable la modalidad de contratación" sqref="O3:O11">
      <formula1>$H$60053:$H$60088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showGridLines="0" zoomScale="78" zoomScaleNormal="78" zoomScalePageLayoutView="0" workbookViewId="0" topLeftCell="F1">
      <selection activeCell="H37" sqref="H37"/>
    </sheetView>
  </sheetViews>
  <sheetFormatPr defaultColWidth="11.421875" defaultRowHeight="15"/>
  <cols>
    <col min="1" max="1" width="27.8515625" style="281" customWidth="1"/>
    <col min="2" max="2" width="11.421875" style="318" customWidth="1"/>
    <col min="3" max="3" width="31.00390625" style="410" customWidth="1"/>
    <col min="4" max="4" width="28.8515625" style="404" customWidth="1"/>
    <col min="5" max="5" width="11.421875" style="277" customWidth="1"/>
    <col min="6" max="6" width="18.00390625" style="416" customWidth="1"/>
    <col min="7" max="7" width="17.57421875" style="416" customWidth="1"/>
    <col min="8" max="8" width="18.28125" style="416" customWidth="1"/>
    <col min="9" max="11" width="15.421875" style="277" customWidth="1"/>
    <col min="12" max="14" width="11.421875" style="277" customWidth="1"/>
    <col min="15" max="15" width="18.421875" style="306" customWidth="1"/>
    <col min="16" max="16" width="22.421875" style="277" customWidth="1"/>
    <col min="17" max="16384" width="11.421875" style="277" customWidth="1"/>
  </cols>
  <sheetData>
    <row r="1" spans="1:15" ht="15.75">
      <c r="A1" s="856" t="s">
        <v>266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</row>
    <row r="2" spans="1:16" s="281" customFormat="1" ht="79.5" thickBot="1">
      <c r="A2" s="39" t="s">
        <v>408</v>
      </c>
      <c r="B2" s="597" t="s">
        <v>0</v>
      </c>
      <c r="C2" s="40" t="s">
        <v>43</v>
      </c>
      <c r="D2" s="40" t="s">
        <v>267</v>
      </c>
      <c r="E2" s="40" t="s">
        <v>210</v>
      </c>
      <c r="F2" s="197" t="s">
        <v>211</v>
      </c>
      <c r="G2" s="197" t="s">
        <v>212</v>
      </c>
      <c r="H2" s="197" t="s">
        <v>9</v>
      </c>
      <c r="I2" s="41" t="s">
        <v>64</v>
      </c>
      <c r="J2" s="41" t="s">
        <v>65</v>
      </c>
      <c r="K2" s="41" t="s">
        <v>66</v>
      </c>
      <c r="L2" s="40" t="s">
        <v>16</v>
      </c>
      <c r="M2" s="407" t="s">
        <v>10</v>
      </c>
      <c r="N2" s="41" t="s">
        <v>11</v>
      </c>
      <c r="O2" s="40" t="s">
        <v>67</v>
      </c>
      <c r="P2" s="654" t="s">
        <v>912</v>
      </c>
    </row>
    <row r="3" spans="1:16" ht="30">
      <c r="A3" s="848" t="s">
        <v>92</v>
      </c>
      <c r="B3" s="457">
        <v>1</v>
      </c>
      <c r="C3" s="283" t="s">
        <v>268</v>
      </c>
      <c r="D3" s="418" t="s">
        <v>268</v>
      </c>
      <c r="E3" s="419" t="s">
        <v>269</v>
      </c>
      <c r="F3" s="420" t="s">
        <v>269</v>
      </c>
      <c r="G3" s="420">
        <v>0</v>
      </c>
      <c r="H3" s="420">
        <v>0</v>
      </c>
      <c r="I3" s="421"/>
      <c r="J3" s="421"/>
      <c r="K3" s="421"/>
      <c r="L3" s="282">
        <v>0</v>
      </c>
      <c r="M3" s="242"/>
      <c r="N3" s="282"/>
      <c r="O3" s="309" t="s">
        <v>74</v>
      </c>
      <c r="P3" s="282"/>
    </row>
    <row r="4" spans="1:16" ht="30">
      <c r="A4" s="849"/>
      <c r="B4" s="107">
        <v>2</v>
      </c>
      <c r="C4" s="44" t="s">
        <v>270</v>
      </c>
      <c r="D4" s="44" t="s">
        <v>271</v>
      </c>
      <c r="E4" s="88" t="s">
        <v>269</v>
      </c>
      <c r="F4" s="411" t="s">
        <v>269</v>
      </c>
      <c r="G4" s="411">
        <v>26500000</v>
      </c>
      <c r="H4" s="411">
        <v>26606000</v>
      </c>
      <c r="I4" s="89"/>
      <c r="J4" s="89"/>
      <c r="K4" s="89"/>
      <c r="L4" s="43">
        <v>0</v>
      </c>
      <c r="M4" s="78"/>
      <c r="N4" s="43"/>
      <c r="O4" s="311" t="s">
        <v>74</v>
      </c>
      <c r="P4" s="43"/>
    </row>
    <row r="5" spans="1:16" ht="30">
      <c r="A5" s="849"/>
      <c r="B5" s="107">
        <v>3</v>
      </c>
      <c r="C5" s="51" t="s">
        <v>272</v>
      </c>
      <c r="D5" s="51" t="s">
        <v>272</v>
      </c>
      <c r="E5" s="80">
        <v>12000</v>
      </c>
      <c r="F5" s="74">
        <v>9000</v>
      </c>
      <c r="G5" s="74">
        <v>108000000</v>
      </c>
      <c r="H5" s="74">
        <v>108432000</v>
      </c>
      <c r="I5" s="81"/>
      <c r="J5" s="81"/>
      <c r="K5" s="81"/>
      <c r="L5" s="78"/>
      <c r="M5" s="78" t="s">
        <v>273</v>
      </c>
      <c r="N5" s="78"/>
      <c r="O5" s="311"/>
      <c r="P5" s="78"/>
    </row>
    <row r="6" spans="1:16" ht="15">
      <c r="A6" s="849"/>
      <c r="B6" s="107">
        <v>4</v>
      </c>
      <c r="C6" s="51" t="s">
        <v>274</v>
      </c>
      <c r="D6" s="51" t="s">
        <v>274</v>
      </c>
      <c r="E6" s="80">
        <v>50</v>
      </c>
      <c r="F6" s="74">
        <v>400000</v>
      </c>
      <c r="G6" s="74">
        <v>20000000</v>
      </c>
      <c r="H6" s="74">
        <v>20080000</v>
      </c>
      <c r="I6" s="81"/>
      <c r="J6" s="81"/>
      <c r="K6" s="81"/>
      <c r="L6" s="78"/>
      <c r="M6" s="78" t="s">
        <v>275</v>
      </c>
      <c r="N6" s="78"/>
      <c r="O6" s="311"/>
      <c r="P6" s="78"/>
    </row>
    <row r="7" spans="1:16" ht="30">
      <c r="A7" s="849"/>
      <c r="B7" s="107">
        <v>5</v>
      </c>
      <c r="C7" s="51" t="s">
        <v>276</v>
      </c>
      <c r="D7" s="51" t="s">
        <v>276</v>
      </c>
      <c r="E7" s="80">
        <v>1</v>
      </c>
      <c r="F7" s="74">
        <v>500000000</v>
      </c>
      <c r="G7" s="74">
        <v>500000000</v>
      </c>
      <c r="H7" s="74">
        <v>502000000</v>
      </c>
      <c r="I7" s="81"/>
      <c r="J7" s="81"/>
      <c r="K7" s="81"/>
      <c r="L7" s="78"/>
      <c r="M7" s="78" t="s">
        <v>277</v>
      </c>
      <c r="N7" s="78"/>
      <c r="O7" s="311"/>
      <c r="P7" s="78"/>
    </row>
    <row r="8" spans="1:16" ht="30">
      <c r="A8" s="849"/>
      <c r="B8" s="107">
        <v>6</v>
      </c>
      <c r="C8" s="51" t="s">
        <v>278</v>
      </c>
      <c r="D8" s="51" t="s">
        <v>278</v>
      </c>
      <c r="E8" s="43">
        <v>1</v>
      </c>
      <c r="F8" s="74">
        <v>175000000</v>
      </c>
      <c r="G8" s="74">
        <v>175000000</v>
      </c>
      <c r="H8" s="74">
        <v>175700000</v>
      </c>
      <c r="I8" s="81"/>
      <c r="J8" s="81"/>
      <c r="K8" s="81"/>
      <c r="L8" s="78"/>
      <c r="M8" s="78" t="s">
        <v>279</v>
      </c>
      <c r="N8" s="78"/>
      <c r="O8" s="311"/>
      <c r="P8" s="78"/>
    </row>
    <row r="9" spans="1:16" ht="30">
      <c r="A9" s="849"/>
      <c r="B9" s="107">
        <v>7</v>
      </c>
      <c r="C9" s="51" t="s">
        <v>280</v>
      </c>
      <c r="D9" s="51" t="s">
        <v>280</v>
      </c>
      <c r="E9" s="43">
        <v>1</v>
      </c>
      <c r="F9" s="74">
        <v>114000000</v>
      </c>
      <c r="G9" s="74">
        <v>114000000</v>
      </c>
      <c r="H9" s="74">
        <v>114456000</v>
      </c>
      <c r="I9" s="81"/>
      <c r="J9" s="81"/>
      <c r="K9" s="81"/>
      <c r="L9" s="78"/>
      <c r="M9" s="78" t="s">
        <v>228</v>
      </c>
      <c r="N9" s="78"/>
      <c r="O9" s="311"/>
      <c r="P9" s="78"/>
    </row>
    <row r="10" spans="1:16" ht="75">
      <c r="A10" s="849"/>
      <c r="B10" s="107">
        <v>8</v>
      </c>
      <c r="C10" s="51" t="s">
        <v>281</v>
      </c>
      <c r="D10" s="51" t="s">
        <v>282</v>
      </c>
      <c r="E10" s="80">
        <v>1</v>
      </c>
      <c r="F10" s="74">
        <v>20000000</v>
      </c>
      <c r="G10" s="74">
        <v>20000000</v>
      </c>
      <c r="H10" s="74">
        <v>20080000</v>
      </c>
      <c r="I10" s="81"/>
      <c r="J10" s="81"/>
      <c r="K10" s="81"/>
      <c r="L10" s="78"/>
      <c r="M10" s="78" t="s">
        <v>283</v>
      </c>
      <c r="N10" s="78"/>
      <c r="O10" s="311"/>
      <c r="P10" s="78"/>
    </row>
    <row r="11" spans="1:16" ht="30">
      <c r="A11" s="849"/>
      <c r="B11" s="107">
        <v>9</v>
      </c>
      <c r="C11" s="51" t="s">
        <v>281</v>
      </c>
      <c r="D11" s="51" t="s">
        <v>284</v>
      </c>
      <c r="E11" s="80">
        <v>1</v>
      </c>
      <c r="F11" s="74">
        <v>30000000</v>
      </c>
      <c r="G11" s="74">
        <v>30000000</v>
      </c>
      <c r="H11" s="74">
        <v>30120000</v>
      </c>
      <c r="I11" s="81"/>
      <c r="J11" s="81"/>
      <c r="K11" s="81"/>
      <c r="L11" s="78"/>
      <c r="M11" s="78" t="s">
        <v>285</v>
      </c>
      <c r="N11" s="78"/>
      <c r="O11" s="311"/>
      <c r="P11" s="78"/>
    </row>
    <row r="12" spans="1:16" ht="30">
      <c r="A12" s="849"/>
      <c r="B12" s="107">
        <v>10</v>
      </c>
      <c r="C12" s="51" t="s">
        <v>281</v>
      </c>
      <c r="D12" s="51" t="s">
        <v>286</v>
      </c>
      <c r="E12" s="80">
        <v>4</v>
      </c>
      <c r="F12" s="74">
        <v>2500000</v>
      </c>
      <c r="G12" s="74">
        <v>10000000</v>
      </c>
      <c r="H12" s="74">
        <v>10040000</v>
      </c>
      <c r="I12" s="81"/>
      <c r="J12" s="81"/>
      <c r="K12" s="81"/>
      <c r="L12" s="78">
        <v>0</v>
      </c>
      <c r="M12" s="78" t="s">
        <v>287</v>
      </c>
      <c r="N12" s="78"/>
      <c r="O12" s="311" t="s">
        <v>74</v>
      </c>
      <c r="P12" s="78"/>
    </row>
    <row r="13" spans="1:16" ht="30">
      <c r="A13" s="849"/>
      <c r="B13" s="107">
        <v>11</v>
      </c>
      <c r="C13" s="51" t="s">
        <v>288</v>
      </c>
      <c r="D13" s="51" t="s">
        <v>289</v>
      </c>
      <c r="E13" s="80">
        <v>1</v>
      </c>
      <c r="F13" s="74">
        <v>204300000</v>
      </c>
      <c r="G13" s="74">
        <v>204300000</v>
      </c>
      <c r="H13" s="74">
        <v>205117200</v>
      </c>
      <c r="I13" s="85">
        <v>40923</v>
      </c>
      <c r="J13" s="85">
        <v>40938</v>
      </c>
      <c r="K13" s="85">
        <v>40998</v>
      </c>
      <c r="L13" s="83">
        <v>2</v>
      </c>
      <c r="M13" s="83" t="s">
        <v>290</v>
      </c>
      <c r="N13" s="83"/>
      <c r="O13" s="311" t="s">
        <v>68</v>
      </c>
      <c r="P13" s="83"/>
    </row>
    <row r="14" spans="1:16" ht="45">
      <c r="A14" s="849"/>
      <c r="B14" s="107">
        <v>12</v>
      </c>
      <c r="C14" s="51" t="s">
        <v>291</v>
      </c>
      <c r="D14" s="51" t="s">
        <v>292</v>
      </c>
      <c r="E14" s="80">
        <v>1</v>
      </c>
      <c r="F14" s="74">
        <v>20000000</v>
      </c>
      <c r="G14" s="74">
        <v>20000000</v>
      </c>
      <c r="H14" s="74">
        <v>20080000</v>
      </c>
      <c r="I14" s="85">
        <v>40923</v>
      </c>
      <c r="J14" s="85">
        <v>40938</v>
      </c>
      <c r="K14" s="85">
        <v>40998</v>
      </c>
      <c r="L14" s="83">
        <v>2</v>
      </c>
      <c r="M14" s="83" t="s">
        <v>293</v>
      </c>
      <c r="N14" s="83"/>
      <c r="O14" s="311" t="s">
        <v>239</v>
      </c>
      <c r="P14" s="83"/>
    </row>
    <row r="15" spans="1:16" ht="60">
      <c r="A15" s="849"/>
      <c r="B15" s="107">
        <v>13</v>
      </c>
      <c r="C15" s="51" t="s">
        <v>281</v>
      </c>
      <c r="D15" s="51" t="s">
        <v>294</v>
      </c>
      <c r="E15" s="80">
        <v>1</v>
      </c>
      <c r="F15" s="74">
        <v>21243919</v>
      </c>
      <c r="G15" s="74">
        <v>21243919</v>
      </c>
      <c r="H15" s="74">
        <v>21328894.676</v>
      </c>
      <c r="I15" s="85">
        <v>40923</v>
      </c>
      <c r="J15" s="85">
        <v>40938</v>
      </c>
      <c r="K15" s="85">
        <v>40998</v>
      </c>
      <c r="L15" s="83">
        <v>2</v>
      </c>
      <c r="M15" s="83" t="s">
        <v>295</v>
      </c>
      <c r="N15" s="83"/>
      <c r="O15" s="311" t="s">
        <v>239</v>
      </c>
      <c r="P15" s="83"/>
    </row>
    <row r="16" spans="1:16" ht="30">
      <c r="A16" s="849"/>
      <c r="B16" s="107">
        <v>14</v>
      </c>
      <c r="C16" s="51" t="s">
        <v>272</v>
      </c>
      <c r="D16" s="51" t="s">
        <v>296</v>
      </c>
      <c r="E16" s="80">
        <v>1</v>
      </c>
      <c r="F16" s="74">
        <v>1500000</v>
      </c>
      <c r="G16" s="74">
        <v>1500000</v>
      </c>
      <c r="H16" s="74">
        <v>1506000</v>
      </c>
      <c r="I16" s="85">
        <v>40923</v>
      </c>
      <c r="J16" s="85">
        <v>40938</v>
      </c>
      <c r="K16" s="85">
        <v>40998</v>
      </c>
      <c r="L16" s="83">
        <v>2</v>
      </c>
      <c r="M16" s="83" t="s">
        <v>297</v>
      </c>
      <c r="N16" s="83"/>
      <c r="O16" s="311" t="s">
        <v>239</v>
      </c>
      <c r="P16" s="83"/>
    </row>
    <row r="17" spans="1:16" ht="30">
      <c r="A17" s="849"/>
      <c r="B17" s="107">
        <v>15</v>
      </c>
      <c r="C17" s="51" t="s">
        <v>291</v>
      </c>
      <c r="D17" s="51" t="s">
        <v>298</v>
      </c>
      <c r="E17" s="80">
        <v>500</v>
      </c>
      <c r="F17" s="74">
        <v>40000</v>
      </c>
      <c r="G17" s="74">
        <v>20000000</v>
      </c>
      <c r="H17" s="74">
        <v>20080000</v>
      </c>
      <c r="I17" s="85">
        <v>40923</v>
      </c>
      <c r="J17" s="85">
        <v>40938</v>
      </c>
      <c r="K17" s="85">
        <v>40998</v>
      </c>
      <c r="L17" s="83">
        <v>2</v>
      </c>
      <c r="M17" s="83" t="s">
        <v>299</v>
      </c>
      <c r="N17" s="83"/>
      <c r="O17" s="311" t="s">
        <v>68</v>
      </c>
      <c r="P17" s="83"/>
    </row>
    <row r="18" spans="1:16" ht="60">
      <c r="A18" s="849"/>
      <c r="B18" s="107">
        <v>16</v>
      </c>
      <c r="C18" s="51" t="s">
        <v>281</v>
      </c>
      <c r="D18" s="51" t="s">
        <v>300</v>
      </c>
      <c r="E18" s="80">
        <v>1</v>
      </c>
      <c r="F18" s="74">
        <v>5000000</v>
      </c>
      <c r="G18" s="74">
        <v>5000000</v>
      </c>
      <c r="H18" s="74">
        <v>5020000</v>
      </c>
      <c r="I18" s="85">
        <v>40923</v>
      </c>
      <c r="J18" s="85">
        <v>40938</v>
      </c>
      <c r="K18" s="85">
        <v>40998</v>
      </c>
      <c r="L18" s="83">
        <v>2</v>
      </c>
      <c r="M18" s="83" t="s">
        <v>301</v>
      </c>
      <c r="N18" s="90"/>
      <c r="O18" s="311" t="s">
        <v>239</v>
      </c>
      <c r="P18" s="90"/>
    </row>
    <row r="19" spans="1:16" ht="45.75" thickBot="1">
      <c r="A19" s="850"/>
      <c r="B19" s="462">
        <v>17</v>
      </c>
      <c r="C19" s="313" t="s">
        <v>302</v>
      </c>
      <c r="D19" s="313" t="s">
        <v>303</v>
      </c>
      <c r="E19" s="314">
        <v>1</v>
      </c>
      <c r="F19" s="335">
        <v>12000000</v>
      </c>
      <c r="G19" s="335">
        <v>12000000</v>
      </c>
      <c r="H19" s="335">
        <v>12048000</v>
      </c>
      <c r="I19" s="252">
        <v>40923</v>
      </c>
      <c r="J19" s="252">
        <v>40938</v>
      </c>
      <c r="K19" s="252">
        <v>40998</v>
      </c>
      <c r="L19" s="351">
        <v>2</v>
      </c>
      <c r="M19" s="351" t="s">
        <v>301</v>
      </c>
      <c r="N19" s="422"/>
      <c r="O19" s="439" t="s">
        <v>71</v>
      </c>
      <c r="P19" s="422"/>
    </row>
    <row r="20" spans="1:16" ht="24" customHeight="1" thickBot="1">
      <c r="A20" s="429" t="s">
        <v>416</v>
      </c>
      <c r="B20" s="476">
        <v>18</v>
      </c>
      <c r="C20" s="430" t="s">
        <v>271</v>
      </c>
      <c r="D20" s="430" t="s">
        <v>271</v>
      </c>
      <c r="E20" s="431" t="s">
        <v>269</v>
      </c>
      <c r="F20" s="432" t="s">
        <v>269</v>
      </c>
      <c r="G20" s="433">
        <v>20000000</v>
      </c>
      <c r="H20" s="433">
        <v>20080000</v>
      </c>
      <c r="I20" s="434"/>
      <c r="J20" s="435"/>
      <c r="K20" s="435"/>
      <c r="L20" s="436">
        <v>0</v>
      </c>
      <c r="M20" s="364"/>
      <c r="N20" s="437"/>
      <c r="O20" s="440" t="s">
        <v>74</v>
      </c>
      <c r="P20" s="437"/>
    </row>
    <row r="21" spans="1:16" ht="15">
      <c r="A21" s="857" t="s">
        <v>572</v>
      </c>
      <c r="B21" s="665">
        <v>19</v>
      </c>
      <c r="C21" s="423" t="s">
        <v>268</v>
      </c>
      <c r="D21" s="424" t="s">
        <v>268</v>
      </c>
      <c r="E21" s="348" t="s">
        <v>269</v>
      </c>
      <c r="F21" s="425" t="s">
        <v>269</v>
      </c>
      <c r="G21" s="426">
        <v>551899999.6</v>
      </c>
      <c r="H21" s="426">
        <v>554107599.5984</v>
      </c>
      <c r="I21" s="427">
        <v>40940</v>
      </c>
      <c r="J21" s="427">
        <v>40941</v>
      </c>
      <c r="K21" s="427">
        <v>41274</v>
      </c>
      <c r="L21" s="428">
        <v>11.1</v>
      </c>
      <c r="M21" s="136">
        <v>2.39</v>
      </c>
      <c r="N21" s="428"/>
      <c r="O21" s="441"/>
      <c r="P21" s="428"/>
    </row>
    <row r="22" spans="1:16" ht="15">
      <c r="A22" s="842"/>
      <c r="B22" s="107">
        <v>20</v>
      </c>
      <c r="C22" s="113" t="s">
        <v>271</v>
      </c>
      <c r="D22" s="113" t="s">
        <v>271</v>
      </c>
      <c r="E22" s="125" t="s">
        <v>269</v>
      </c>
      <c r="F22" s="413" t="s">
        <v>269</v>
      </c>
      <c r="G22" s="414">
        <v>25000000</v>
      </c>
      <c r="H22" s="414">
        <v>25100000</v>
      </c>
      <c r="I22" s="132">
        <v>40940</v>
      </c>
      <c r="J22" s="132">
        <v>40941</v>
      </c>
      <c r="K22" s="132">
        <v>41274</v>
      </c>
      <c r="L22" s="129">
        <v>11.1</v>
      </c>
      <c r="M22" s="116"/>
      <c r="N22" s="129"/>
      <c r="O22" s="172"/>
      <c r="P22" s="129"/>
    </row>
    <row r="23" spans="1:16" ht="30">
      <c r="A23" s="842"/>
      <c r="B23" s="107">
        <v>21</v>
      </c>
      <c r="C23" s="134" t="s">
        <v>573</v>
      </c>
      <c r="D23" s="134" t="s">
        <v>574</v>
      </c>
      <c r="E23" s="135">
        <v>2</v>
      </c>
      <c r="F23" s="415">
        <v>3500000</v>
      </c>
      <c r="G23" s="415">
        <v>7000000</v>
      </c>
      <c r="H23" s="414">
        <v>7028000</v>
      </c>
      <c r="I23" s="133">
        <v>40954</v>
      </c>
      <c r="J23" s="133">
        <v>41014</v>
      </c>
      <c r="K23" s="133">
        <v>41082</v>
      </c>
      <c r="L23" s="90">
        <v>2.2666666666666666</v>
      </c>
      <c r="M23" s="116" t="s">
        <v>575</v>
      </c>
      <c r="N23" s="116"/>
      <c r="O23" s="172"/>
      <c r="P23" s="116"/>
    </row>
    <row r="24" spans="1:16" ht="30">
      <c r="A24" s="842"/>
      <c r="B24" s="107">
        <v>22</v>
      </c>
      <c r="C24" s="134" t="s">
        <v>281</v>
      </c>
      <c r="D24" s="134" t="s">
        <v>576</v>
      </c>
      <c r="E24" s="135">
        <v>10</v>
      </c>
      <c r="F24" s="415">
        <v>450000</v>
      </c>
      <c r="G24" s="415">
        <v>4500000</v>
      </c>
      <c r="H24" s="414">
        <v>4518000</v>
      </c>
      <c r="I24" s="133">
        <v>40954</v>
      </c>
      <c r="J24" s="133">
        <v>41014</v>
      </c>
      <c r="K24" s="133">
        <v>41082</v>
      </c>
      <c r="L24" s="90">
        <v>2.2666666666666666</v>
      </c>
      <c r="M24" s="116" t="s">
        <v>577</v>
      </c>
      <c r="N24" s="116"/>
      <c r="O24" s="172"/>
      <c r="P24" s="116"/>
    </row>
    <row r="25" spans="1:16" ht="45">
      <c r="A25" s="842"/>
      <c r="B25" s="107">
        <v>23</v>
      </c>
      <c r="C25" s="134" t="s">
        <v>281</v>
      </c>
      <c r="D25" s="134" t="s">
        <v>578</v>
      </c>
      <c r="E25" s="135">
        <v>1</v>
      </c>
      <c r="F25" s="415">
        <v>20599000</v>
      </c>
      <c r="G25" s="415">
        <v>20599000</v>
      </c>
      <c r="H25" s="414">
        <v>20681396</v>
      </c>
      <c r="I25" s="133">
        <v>40954</v>
      </c>
      <c r="J25" s="133">
        <v>41014</v>
      </c>
      <c r="K25" s="133">
        <v>41082</v>
      </c>
      <c r="L25" s="90">
        <v>2.2666666666666666</v>
      </c>
      <c r="M25" s="116" t="s">
        <v>577</v>
      </c>
      <c r="N25" s="116" t="s">
        <v>579</v>
      </c>
      <c r="O25" s="172"/>
      <c r="P25" s="116"/>
    </row>
    <row r="26" spans="1:16" ht="30">
      <c r="A26" s="842"/>
      <c r="B26" s="107">
        <v>24</v>
      </c>
      <c r="C26" s="134" t="s">
        <v>281</v>
      </c>
      <c r="D26" s="51" t="s">
        <v>580</v>
      </c>
      <c r="E26" s="135">
        <v>8</v>
      </c>
      <c r="F26" s="415">
        <v>1200000</v>
      </c>
      <c r="G26" s="414">
        <v>9600000</v>
      </c>
      <c r="H26" s="414">
        <v>9638400</v>
      </c>
      <c r="I26" s="133">
        <v>40954</v>
      </c>
      <c r="J26" s="133">
        <v>41014</v>
      </c>
      <c r="K26" s="133">
        <v>41082</v>
      </c>
      <c r="L26" s="90">
        <v>2.2666666666666666</v>
      </c>
      <c r="M26" s="116" t="s">
        <v>577</v>
      </c>
      <c r="N26" s="116"/>
      <c r="O26" s="172"/>
      <c r="P26" s="116"/>
    </row>
    <row r="27" spans="1:16" ht="30">
      <c r="A27" s="842"/>
      <c r="B27" s="107">
        <v>25</v>
      </c>
      <c r="C27" s="134" t="s">
        <v>302</v>
      </c>
      <c r="D27" s="51" t="s">
        <v>581</v>
      </c>
      <c r="E27" s="135">
        <v>10</v>
      </c>
      <c r="F27" s="413">
        <v>1000000</v>
      </c>
      <c r="G27" s="414">
        <v>10000000</v>
      </c>
      <c r="H27" s="414">
        <v>10040000</v>
      </c>
      <c r="I27" s="133">
        <v>40954</v>
      </c>
      <c r="J27" s="133">
        <v>41014</v>
      </c>
      <c r="K27" s="133">
        <v>41082</v>
      </c>
      <c r="L27" s="90">
        <v>2.2666666666666666</v>
      </c>
      <c r="M27" s="116">
        <v>1.45</v>
      </c>
      <c r="N27" s="116"/>
      <c r="O27" s="172"/>
      <c r="P27" s="116"/>
    </row>
    <row r="28" spans="1:16" ht="30">
      <c r="A28" s="842"/>
      <c r="B28" s="107">
        <v>26</v>
      </c>
      <c r="C28" s="134" t="s">
        <v>281</v>
      </c>
      <c r="D28" s="51" t="s">
        <v>582</v>
      </c>
      <c r="E28" s="135">
        <v>10</v>
      </c>
      <c r="F28" s="413">
        <v>1000000</v>
      </c>
      <c r="G28" s="414">
        <v>10000000</v>
      </c>
      <c r="H28" s="414">
        <v>10040000</v>
      </c>
      <c r="I28" s="133">
        <v>40954</v>
      </c>
      <c r="J28" s="133">
        <v>41014</v>
      </c>
      <c r="K28" s="133">
        <v>41082</v>
      </c>
      <c r="L28" s="90">
        <v>2.2666666666666666</v>
      </c>
      <c r="M28" s="116" t="s">
        <v>577</v>
      </c>
      <c r="N28" s="116"/>
      <c r="O28" s="172"/>
      <c r="P28" s="116"/>
    </row>
    <row r="29" spans="1:16" ht="30">
      <c r="A29" s="842"/>
      <c r="B29" s="107">
        <v>27</v>
      </c>
      <c r="C29" s="51" t="s">
        <v>281</v>
      </c>
      <c r="D29" s="134" t="s">
        <v>583</v>
      </c>
      <c r="E29" s="80">
        <v>1</v>
      </c>
      <c r="F29" s="415">
        <v>103000000</v>
      </c>
      <c r="G29" s="414">
        <v>103000000</v>
      </c>
      <c r="H29" s="414">
        <v>103412000</v>
      </c>
      <c r="I29" s="133">
        <v>40954</v>
      </c>
      <c r="J29" s="133">
        <v>41014</v>
      </c>
      <c r="K29" s="133">
        <v>41265</v>
      </c>
      <c r="L29" s="90">
        <v>8.366666666666667</v>
      </c>
      <c r="M29" s="116" t="s">
        <v>577</v>
      </c>
      <c r="N29" s="116" t="s">
        <v>584</v>
      </c>
      <c r="O29" s="172"/>
      <c r="P29" s="116"/>
    </row>
    <row r="30" spans="1:16" ht="30">
      <c r="A30" s="842"/>
      <c r="B30" s="107">
        <v>28</v>
      </c>
      <c r="C30" s="51" t="s">
        <v>276</v>
      </c>
      <c r="D30" s="51" t="s">
        <v>585</v>
      </c>
      <c r="E30" s="80">
        <v>1</v>
      </c>
      <c r="F30" s="415">
        <v>99000000</v>
      </c>
      <c r="G30" s="414">
        <v>99000000</v>
      </c>
      <c r="H30" s="414">
        <v>99396000</v>
      </c>
      <c r="I30" s="133">
        <v>40954</v>
      </c>
      <c r="J30" s="133">
        <v>41014</v>
      </c>
      <c r="K30" s="133">
        <v>41265</v>
      </c>
      <c r="L30" s="90">
        <v>8.366666666666667</v>
      </c>
      <c r="M30" s="116">
        <v>1.52</v>
      </c>
      <c r="N30" s="116"/>
      <c r="O30" s="172"/>
      <c r="P30" s="116"/>
    </row>
    <row r="31" spans="1:16" ht="30">
      <c r="A31" s="842"/>
      <c r="B31" s="107">
        <v>29</v>
      </c>
      <c r="C31" s="51" t="s">
        <v>281</v>
      </c>
      <c r="D31" s="134" t="s">
        <v>586</v>
      </c>
      <c r="E31" s="80">
        <v>1</v>
      </c>
      <c r="F31" s="415">
        <v>20000000</v>
      </c>
      <c r="G31" s="415">
        <v>20000000</v>
      </c>
      <c r="H31" s="414">
        <v>20080000</v>
      </c>
      <c r="I31" s="133">
        <v>40954</v>
      </c>
      <c r="J31" s="133">
        <v>41014</v>
      </c>
      <c r="K31" s="133">
        <v>41265</v>
      </c>
      <c r="L31" s="90">
        <v>8.366666666666667</v>
      </c>
      <c r="M31" s="116" t="s">
        <v>577</v>
      </c>
      <c r="N31" s="116"/>
      <c r="O31" s="172"/>
      <c r="P31" s="116"/>
    </row>
    <row r="32" spans="1:16" ht="30">
      <c r="A32" s="842"/>
      <c r="B32" s="107">
        <v>30</v>
      </c>
      <c r="C32" s="51" t="s">
        <v>302</v>
      </c>
      <c r="D32" s="134" t="s">
        <v>587</v>
      </c>
      <c r="E32" s="80">
        <v>1</v>
      </c>
      <c r="F32" s="415">
        <v>50000000</v>
      </c>
      <c r="G32" s="415">
        <v>50000000</v>
      </c>
      <c r="H32" s="414">
        <v>50200000</v>
      </c>
      <c r="I32" s="133">
        <v>40954</v>
      </c>
      <c r="J32" s="133">
        <v>41014</v>
      </c>
      <c r="K32" s="133">
        <v>41265</v>
      </c>
      <c r="L32" s="90">
        <v>8.366666666666667</v>
      </c>
      <c r="M32" s="116">
        <v>1.45</v>
      </c>
      <c r="N32" s="116" t="s">
        <v>588</v>
      </c>
      <c r="O32" s="172"/>
      <c r="P32" s="116"/>
    </row>
    <row r="33" spans="1:16" ht="30">
      <c r="A33" s="842"/>
      <c r="B33" s="107">
        <v>31</v>
      </c>
      <c r="C33" s="51" t="s">
        <v>302</v>
      </c>
      <c r="D33" s="134" t="s">
        <v>589</v>
      </c>
      <c r="E33" s="80">
        <v>1</v>
      </c>
      <c r="F33" s="415">
        <v>60000000</v>
      </c>
      <c r="G33" s="415">
        <v>60000000</v>
      </c>
      <c r="H33" s="414">
        <v>60240000</v>
      </c>
      <c r="I33" s="133">
        <v>40954</v>
      </c>
      <c r="J33" s="133">
        <v>41014</v>
      </c>
      <c r="K33" s="133">
        <v>41265</v>
      </c>
      <c r="L33" s="90">
        <v>8.366666666666667</v>
      </c>
      <c r="M33" s="116">
        <v>1.45</v>
      </c>
      <c r="N33" s="116" t="s">
        <v>588</v>
      </c>
      <c r="O33" s="172"/>
      <c r="P33" s="116"/>
    </row>
    <row r="34" spans="1:16" ht="30.75" thickBot="1">
      <c r="A34" s="842"/>
      <c r="B34" s="107">
        <v>32</v>
      </c>
      <c r="C34" s="51" t="s">
        <v>281</v>
      </c>
      <c r="D34" s="134" t="s">
        <v>590</v>
      </c>
      <c r="E34" s="80">
        <v>1</v>
      </c>
      <c r="F34" s="415">
        <v>50000000</v>
      </c>
      <c r="G34" s="415">
        <v>50000000</v>
      </c>
      <c r="H34" s="414">
        <v>50200000</v>
      </c>
      <c r="I34" s="133">
        <v>40954</v>
      </c>
      <c r="J34" s="133">
        <v>41014</v>
      </c>
      <c r="K34" s="133">
        <v>41265</v>
      </c>
      <c r="L34" s="90">
        <v>8.366666666666667</v>
      </c>
      <c r="M34" s="116" t="s">
        <v>577</v>
      </c>
      <c r="N34" s="116" t="s">
        <v>588</v>
      </c>
      <c r="O34" s="172"/>
      <c r="P34" s="116"/>
    </row>
    <row r="35" spans="1:16" ht="58.5" customHeight="1" thickBot="1">
      <c r="A35" s="429" t="s">
        <v>702</v>
      </c>
      <c r="B35" s="107">
        <v>33</v>
      </c>
      <c r="C35" s="51" t="s">
        <v>272</v>
      </c>
      <c r="D35" s="51" t="s">
        <v>272</v>
      </c>
      <c r="E35" s="80">
        <f>+G35/F35</f>
        <v>4444.444444444444</v>
      </c>
      <c r="F35" s="74">
        <v>9000</v>
      </c>
      <c r="G35" s="74">
        <v>40000000</v>
      </c>
      <c r="H35" s="74">
        <f>+G35*1.004</f>
        <v>40160000</v>
      </c>
      <c r="I35" s="81"/>
      <c r="J35" s="81"/>
      <c r="K35" s="81"/>
      <c r="L35" s="78"/>
      <c r="M35" s="78" t="s">
        <v>273</v>
      </c>
      <c r="N35" s="78"/>
      <c r="O35" s="311"/>
      <c r="P35" s="78" t="s">
        <v>914</v>
      </c>
    </row>
    <row r="36" spans="1:16" ht="15.75">
      <c r="A36" s="858" t="s">
        <v>748</v>
      </c>
      <c r="B36" s="858"/>
      <c r="C36" s="858"/>
      <c r="D36" s="858"/>
      <c r="E36" s="858"/>
      <c r="F36" s="858"/>
      <c r="G36" s="858"/>
      <c r="H36" s="622">
        <f>SUM(H3:H35)</f>
        <v>2377615490.2744</v>
      </c>
      <c r="I36" s="276"/>
      <c r="J36" s="276"/>
      <c r="K36" s="276"/>
      <c r="L36" s="276"/>
      <c r="M36" s="276"/>
      <c r="N36" s="276"/>
      <c r="O36" s="623"/>
      <c r="P36" s="276"/>
    </row>
  </sheetData>
  <sheetProtection/>
  <mergeCells count="4">
    <mergeCell ref="A1:O1"/>
    <mergeCell ref="A3:A19"/>
    <mergeCell ref="A21:A34"/>
    <mergeCell ref="A36:G36"/>
  </mergeCells>
  <dataValidations count="7">
    <dataValidation allowBlank="1" showInputMessage="1" showErrorMessage="1" prompt="En caso de no necesitar gastos de comision en este rubro remitase a la hoja &quot;Anexo comisiones&quot; y borre el valor de ejemplo. " sqref="D21 D3"/>
    <dataValidation type="list" allowBlank="1" showInputMessage="1" showErrorMessage="1" prompt="Seleccione de la lista desplegable la modalidad de contratación" sqref="O20">
      <formula1>$G$59835:$G$59870</formula1>
    </dataValidation>
    <dataValidation type="list" allowBlank="1" showInputMessage="1" showErrorMessage="1" promptTitle="MATERALES Y SUMINISTROS" prompt="Seleccione del menú desplegable, el concepto al que corresponde la adquisición." errorTitle="Advertencia" error="Recuerde que solo puede seleccionar elementos de la lista desplegable" sqref="C23:C34">
      <formula1>$D$60134:$D$60150</formula1>
    </dataValidation>
    <dataValidation type="list" allowBlank="1" showInputMessage="1" showErrorMessage="1" promptTitle="MATERALES Y SUMINISTROS" prompt="Seleccione del menú desplegable, el concepto al que corresponde la adquisición." errorTitle="Advertencia" error="Recuerde que solo puede seleccionar elementos de la lista desplegable" sqref="C13:C19">
      <formula1>$D$60041:$D$60057</formula1>
    </dataValidation>
    <dataValidation type="list" allowBlank="1" showInputMessage="1" showErrorMessage="1" prompt="Seleccione de la lista desplegable la modalidad de contratación" sqref="O13:O19">
      <formula1>$G$60013:$G$60048</formula1>
    </dataValidation>
    <dataValidation type="list" allowBlank="1" showInputMessage="1" showErrorMessage="1" promptTitle="MATERALES Y SUMINISTROS" prompt="Seleccione del menú desplegable, el concepto al que corresponde la adquisición." errorTitle="Advertencia" error="Recuerde que solo puede seleccionar elementos de la lista desplegable" sqref="C5:C12 D5:D9 C35:D35">
      <formula1>$D$60072:$D$60088</formula1>
    </dataValidation>
    <dataValidation type="list" allowBlank="1" showInputMessage="1" showErrorMessage="1" prompt="Seleccione de la lista desplegable la modalidad de contratación" sqref="O3:O12 O35">
      <formula1>$G$60049:$G$60084</formula1>
    </dataValidation>
  </dataValidations>
  <hyperlinks>
    <hyperlink ref="D3" location="'3. Anexo comisiones'!A86" display="'3. Anexo comisiones'!A86"/>
    <hyperlink ref="D21" location="'3. Anexo comisiones'!A86" display="'3. Anexo comisiones'!A86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6" fitToWidth="1" horizontalDpi="600" verticalDpi="600" orientation="landscape" scale="4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3"/>
  <sheetViews>
    <sheetView zoomScalePageLayoutView="0" workbookViewId="0" topLeftCell="C170">
      <selection activeCell="J195" sqref="J195"/>
    </sheetView>
  </sheetViews>
  <sheetFormatPr defaultColWidth="11.421875" defaultRowHeight="15"/>
  <cols>
    <col min="1" max="1" width="20.7109375" style="0" customWidth="1"/>
    <col min="2" max="2" width="53.7109375" style="0" customWidth="1"/>
    <col min="4" max="4" width="19.421875" style="0" customWidth="1"/>
    <col min="5" max="5" width="25.00390625" style="0" customWidth="1"/>
    <col min="6" max="6" width="15.00390625" style="375" customWidth="1"/>
    <col min="7" max="7" width="26.28125" style="0" customWidth="1"/>
  </cols>
  <sheetData>
    <row r="1" spans="2:7" ht="31.5">
      <c r="B1" s="8" t="s">
        <v>18</v>
      </c>
      <c r="C1" s="8" t="s">
        <v>19</v>
      </c>
      <c r="D1" s="9" t="s">
        <v>20</v>
      </c>
      <c r="E1" s="8" t="s">
        <v>21</v>
      </c>
      <c r="F1" s="542" t="s">
        <v>22</v>
      </c>
      <c r="G1" s="8" t="s">
        <v>23</v>
      </c>
    </row>
    <row r="2" spans="1:7" ht="15.75">
      <c r="A2" t="s">
        <v>42</v>
      </c>
      <c r="B2" s="10" t="s">
        <v>13</v>
      </c>
      <c r="C2" s="11" t="s">
        <v>24</v>
      </c>
      <c r="D2" s="12">
        <v>168260.80000000002</v>
      </c>
      <c r="E2" s="13">
        <v>1</v>
      </c>
      <c r="F2" s="543">
        <v>10</v>
      </c>
      <c r="G2" s="14">
        <v>1682608.0000000002</v>
      </c>
    </row>
    <row r="3" spans="1:7" ht="15.75">
      <c r="A3" t="s">
        <v>42</v>
      </c>
      <c r="B3" s="10" t="s">
        <v>13</v>
      </c>
      <c r="C3" s="15" t="s">
        <v>25</v>
      </c>
      <c r="D3" s="16">
        <v>168260.80000000002</v>
      </c>
      <c r="E3" s="17">
        <v>1</v>
      </c>
      <c r="F3" s="544">
        <v>10</v>
      </c>
      <c r="G3" s="18">
        <v>1682608.0000000002</v>
      </c>
    </row>
    <row r="4" spans="1:7" ht="15.75">
      <c r="A4" t="s">
        <v>42</v>
      </c>
      <c r="B4" s="10" t="s">
        <v>26</v>
      </c>
      <c r="C4" s="15" t="s">
        <v>25</v>
      </c>
      <c r="D4" s="16">
        <v>211885.42</v>
      </c>
      <c r="E4" s="17">
        <v>1</v>
      </c>
      <c r="F4" s="544">
        <v>10</v>
      </c>
      <c r="G4" s="18">
        <v>2118854.2</v>
      </c>
    </row>
    <row r="5" spans="2:7" ht="16.5" thickBot="1">
      <c r="B5" s="538" t="s">
        <v>41</v>
      </c>
      <c r="C5" s="539"/>
      <c r="D5" s="539"/>
      <c r="E5" s="539"/>
      <c r="F5" s="545">
        <f>SUM(F2:F4)</f>
        <v>30</v>
      </c>
      <c r="G5" s="19">
        <v>5484070.200000001</v>
      </c>
    </row>
    <row r="6" spans="2:7" ht="31.5">
      <c r="B6" s="8" t="s">
        <v>18</v>
      </c>
      <c r="C6" s="8" t="s">
        <v>19</v>
      </c>
      <c r="D6" s="9" t="s">
        <v>20</v>
      </c>
      <c r="E6" s="8" t="s">
        <v>21</v>
      </c>
      <c r="F6" s="542" t="s">
        <v>22</v>
      </c>
      <c r="G6" s="8" t="s">
        <v>23</v>
      </c>
    </row>
    <row r="7" spans="1:7" ht="15.75">
      <c r="A7" t="s">
        <v>207</v>
      </c>
      <c r="B7" s="91" t="s">
        <v>304</v>
      </c>
      <c r="C7" s="92" t="s">
        <v>24</v>
      </c>
      <c r="D7" s="93">
        <v>294895.18</v>
      </c>
      <c r="E7" s="94">
        <v>1</v>
      </c>
      <c r="F7" s="546">
        <v>5</v>
      </c>
      <c r="G7" s="95">
        <v>1474475.9</v>
      </c>
    </row>
    <row r="8" spans="1:7" ht="15.75">
      <c r="A8" t="s">
        <v>207</v>
      </c>
      <c r="B8" s="91" t="s">
        <v>305</v>
      </c>
      <c r="C8" s="96" t="s">
        <v>25</v>
      </c>
      <c r="D8" s="97">
        <v>179970.87</v>
      </c>
      <c r="E8" s="98"/>
      <c r="F8" s="547"/>
      <c r="G8" s="99">
        <v>0</v>
      </c>
    </row>
    <row r="9" spans="1:7" ht="15.75">
      <c r="A9" t="s">
        <v>207</v>
      </c>
      <c r="B9" s="91" t="s">
        <v>306</v>
      </c>
      <c r="C9" s="96" t="s">
        <v>25</v>
      </c>
      <c r="D9" s="97">
        <v>179970.87</v>
      </c>
      <c r="E9" s="98">
        <v>2</v>
      </c>
      <c r="F9" s="547">
        <v>31</v>
      </c>
      <c r="G9" s="99">
        <v>11158193.94</v>
      </c>
    </row>
    <row r="10" spans="1:7" ht="15.75">
      <c r="A10" t="s">
        <v>207</v>
      </c>
      <c r="B10" s="91" t="s">
        <v>27</v>
      </c>
      <c r="C10" s="96" t="s">
        <v>25</v>
      </c>
      <c r="D10" s="97">
        <v>179970.87</v>
      </c>
      <c r="E10" s="98"/>
      <c r="F10" s="547"/>
      <c r="G10" s="99">
        <v>0</v>
      </c>
    </row>
    <row r="11" spans="1:7" ht="15.75">
      <c r="A11" t="s">
        <v>207</v>
      </c>
      <c r="B11" s="91" t="s">
        <v>28</v>
      </c>
      <c r="C11" s="96" t="s">
        <v>25</v>
      </c>
      <c r="D11" s="97">
        <v>179970.87</v>
      </c>
      <c r="E11" s="98">
        <v>4</v>
      </c>
      <c r="F11" s="547">
        <v>135</v>
      </c>
      <c r="G11" s="99">
        <v>97184269.8</v>
      </c>
    </row>
    <row r="12" spans="1:7" ht="15.75">
      <c r="A12" t="s">
        <v>207</v>
      </c>
      <c r="B12" s="91" t="s">
        <v>29</v>
      </c>
      <c r="C12" s="96" t="s">
        <v>25</v>
      </c>
      <c r="D12" s="97">
        <v>179970.87</v>
      </c>
      <c r="E12" s="98"/>
      <c r="F12" s="547"/>
      <c r="G12" s="99">
        <v>0</v>
      </c>
    </row>
    <row r="13" spans="1:7" ht="15.75">
      <c r="A13" t="s">
        <v>207</v>
      </c>
      <c r="B13" s="91" t="s">
        <v>26</v>
      </c>
      <c r="C13" s="96" t="s">
        <v>25</v>
      </c>
      <c r="D13" s="97">
        <v>218603.08000000002</v>
      </c>
      <c r="E13" s="98"/>
      <c r="F13" s="547"/>
      <c r="G13" s="99">
        <v>0</v>
      </c>
    </row>
    <row r="14" spans="1:7" ht="15.75">
      <c r="A14" t="s">
        <v>207</v>
      </c>
      <c r="B14" s="91" t="s">
        <v>30</v>
      </c>
      <c r="C14" s="96" t="s">
        <v>25</v>
      </c>
      <c r="D14" s="97">
        <v>294895.18</v>
      </c>
      <c r="E14" s="98"/>
      <c r="F14" s="547"/>
      <c r="G14" s="99">
        <v>0</v>
      </c>
    </row>
    <row r="15" spans="1:7" ht="15.75">
      <c r="A15" t="s">
        <v>207</v>
      </c>
      <c r="B15" s="91" t="s">
        <v>30</v>
      </c>
      <c r="C15" s="96" t="s">
        <v>25</v>
      </c>
      <c r="D15" s="97">
        <v>294895.18</v>
      </c>
      <c r="E15" s="98"/>
      <c r="F15" s="547"/>
      <c r="G15" s="99">
        <v>0</v>
      </c>
    </row>
    <row r="16" spans="1:7" ht="15.75">
      <c r="A16" t="s">
        <v>207</v>
      </c>
      <c r="B16" s="91" t="s">
        <v>31</v>
      </c>
      <c r="C16" s="96" t="s">
        <v>25</v>
      </c>
      <c r="D16" s="97">
        <v>218603.08000000002</v>
      </c>
      <c r="E16" s="98"/>
      <c r="F16" s="547"/>
      <c r="G16" s="99">
        <v>0</v>
      </c>
    </row>
    <row r="17" spans="1:7" ht="15.75">
      <c r="A17" t="s">
        <v>207</v>
      </c>
      <c r="B17" s="91" t="s">
        <v>31</v>
      </c>
      <c r="C17" s="96" t="s">
        <v>25</v>
      </c>
      <c r="D17" s="97">
        <v>218603.08000000002</v>
      </c>
      <c r="E17" s="98"/>
      <c r="F17" s="547"/>
      <c r="G17" s="99">
        <v>0</v>
      </c>
    </row>
    <row r="18" spans="1:7" ht="15.75">
      <c r="A18" t="s">
        <v>207</v>
      </c>
      <c r="B18" s="91" t="s">
        <v>32</v>
      </c>
      <c r="C18" s="96" t="s">
        <v>25</v>
      </c>
      <c r="D18" s="97">
        <v>179970.87</v>
      </c>
      <c r="E18" s="98">
        <v>3</v>
      </c>
      <c r="F18" s="547">
        <v>50</v>
      </c>
      <c r="G18" s="99">
        <v>26995630.5</v>
      </c>
    </row>
    <row r="19" spans="1:7" ht="15.75">
      <c r="A19" t="s">
        <v>207</v>
      </c>
      <c r="B19" s="91" t="s">
        <v>30</v>
      </c>
      <c r="C19" s="96" t="s">
        <v>25</v>
      </c>
      <c r="D19" s="97">
        <v>294895.18</v>
      </c>
      <c r="E19" s="98"/>
      <c r="F19" s="547"/>
      <c r="G19" s="99">
        <v>0</v>
      </c>
    </row>
    <row r="20" spans="1:7" ht="15.75">
      <c r="A20" t="s">
        <v>207</v>
      </c>
      <c r="B20" s="91" t="s">
        <v>33</v>
      </c>
      <c r="C20" s="96" t="s">
        <v>25</v>
      </c>
      <c r="D20" s="97">
        <v>218603.08000000002</v>
      </c>
      <c r="E20" s="98"/>
      <c r="F20" s="547"/>
      <c r="G20" s="99">
        <v>0</v>
      </c>
    </row>
    <row r="21" spans="1:7" ht="15.75">
      <c r="A21" t="s">
        <v>207</v>
      </c>
      <c r="B21" s="91" t="s">
        <v>34</v>
      </c>
      <c r="C21" s="96" t="s">
        <v>25</v>
      </c>
      <c r="D21" s="97">
        <v>119331.68000000001</v>
      </c>
      <c r="E21" s="98"/>
      <c r="F21" s="547"/>
      <c r="G21" s="99">
        <v>0</v>
      </c>
    </row>
    <row r="22" spans="1:7" ht="15.75">
      <c r="A22" t="s">
        <v>207</v>
      </c>
      <c r="B22" s="91" t="s">
        <v>35</v>
      </c>
      <c r="C22" s="96" t="s">
        <v>25</v>
      </c>
      <c r="D22" s="97">
        <v>119331.68000000001</v>
      </c>
      <c r="E22" s="98"/>
      <c r="F22" s="547"/>
      <c r="G22" s="99">
        <v>0</v>
      </c>
    </row>
    <row r="23" spans="1:7" ht="15.75">
      <c r="A23" t="s">
        <v>207</v>
      </c>
      <c r="B23" s="91" t="s">
        <v>36</v>
      </c>
      <c r="C23" s="96" t="s">
        <v>25</v>
      </c>
      <c r="D23" s="97">
        <v>119331.68000000001</v>
      </c>
      <c r="E23" s="98">
        <v>3</v>
      </c>
      <c r="F23" s="547">
        <v>95</v>
      </c>
      <c r="G23" s="99">
        <v>34009528.800000004</v>
      </c>
    </row>
    <row r="24" spans="1:7" ht="15.75">
      <c r="A24" t="s">
        <v>207</v>
      </c>
      <c r="B24" s="91" t="s">
        <v>307</v>
      </c>
      <c r="C24" s="96" t="s">
        <v>25</v>
      </c>
      <c r="D24" s="97">
        <v>98348.52</v>
      </c>
      <c r="E24" s="98">
        <v>1</v>
      </c>
      <c r="F24" s="547">
        <v>10</v>
      </c>
      <c r="G24" s="99">
        <v>983485.2000000001</v>
      </c>
    </row>
    <row r="25" spans="1:7" ht="15.75">
      <c r="A25" t="s">
        <v>207</v>
      </c>
      <c r="B25" s="91" t="s">
        <v>37</v>
      </c>
      <c r="C25" s="96" t="s">
        <v>25</v>
      </c>
      <c r="D25" s="97">
        <v>179970.87</v>
      </c>
      <c r="E25" s="98"/>
      <c r="F25" s="547"/>
      <c r="G25" s="99">
        <v>0</v>
      </c>
    </row>
    <row r="26" spans="1:7" ht="15.75">
      <c r="A26" t="s">
        <v>207</v>
      </c>
      <c r="B26" s="91" t="s">
        <v>37</v>
      </c>
      <c r="C26" s="96" t="s">
        <v>25</v>
      </c>
      <c r="D26" s="97">
        <v>179970.87</v>
      </c>
      <c r="E26" s="98"/>
      <c r="F26" s="547"/>
      <c r="G26" s="99">
        <v>0</v>
      </c>
    </row>
    <row r="27" spans="1:7" ht="15.75">
      <c r="A27" t="s">
        <v>207</v>
      </c>
      <c r="B27" s="91" t="s">
        <v>38</v>
      </c>
      <c r="C27" s="96" t="s">
        <v>25</v>
      </c>
      <c r="D27" s="97">
        <v>383362.91000000003</v>
      </c>
      <c r="E27" s="98"/>
      <c r="F27" s="547"/>
      <c r="G27" s="99">
        <v>0</v>
      </c>
    </row>
    <row r="28" spans="1:7" ht="15.75">
      <c r="A28" t="s">
        <v>207</v>
      </c>
      <c r="B28" s="91" t="s">
        <v>13</v>
      </c>
      <c r="C28" s="96" t="s">
        <v>25</v>
      </c>
      <c r="D28" s="97">
        <v>179970.87</v>
      </c>
      <c r="E28" s="98"/>
      <c r="F28" s="547"/>
      <c r="G28" s="99">
        <v>0</v>
      </c>
    </row>
    <row r="29" spans="1:7" ht="15.75">
      <c r="A29" t="s">
        <v>207</v>
      </c>
      <c r="B29" s="91" t="s">
        <v>39</v>
      </c>
      <c r="C29" s="96" t="s">
        <v>25</v>
      </c>
      <c r="D29" s="97">
        <v>179970.87</v>
      </c>
      <c r="E29" s="98">
        <v>6</v>
      </c>
      <c r="F29" s="547">
        <v>38</v>
      </c>
      <c r="G29" s="99">
        <v>41033358.36</v>
      </c>
    </row>
    <row r="30" spans="1:7" ht="15.75">
      <c r="A30" t="s">
        <v>207</v>
      </c>
      <c r="B30" s="91" t="s">
        <v>40</v>
      </c>
      <c r="C30" s="96" t="s">
        <v>25</v>
      </c>
      <c r="D30" s="97">
        <v>179970.87</v>
      </c>
      <c r="E30" s="98"/>
      <c r="F30" s="547"/>
      <c r="G30" s="99">
        <v>0</v>
      </c>
    </row>
    <row r="31" spans="1:7" ht="15.75">
      <c r="A31" t="s">
        <v>207</v>
      </c>
      <c r="B31" s="91" t="s">
        <v>28</v>
      </c>
      <c r="C31" s="96" t="s">
        <v>25</v>
      </c>
      <c r="D31" s="97">
        <v>179970.87</v>
      </c>
      <c r="E31" s="98">
        <v>1</v>
      </c>
      <c r="F31" s="547">
        <v>10</v>
      </c>
      <c r="G31" s="99">
        <v>1799708.7</v>
      </c>
    </row>
    <row r="32" spans="1:7" ht="16.5" thickBot="1">
      <c r="A32" t="s">
        <v>207</v>
      </c>
      <c r="B32" s="540" t="s">
        <v>41</v>
      </c>
      <c r="C32" s="541"/>
      <c r="D32" s="541"/>
      <c r="E32" s="541"/>
      <c r="F32" s="548">
        <f>SUM(F7:F31)</f>
        <v>374</v>
      </c>
      <c r="G32" s="100">
        <v>214638651.2</v>
      </c>
    </row>
    <row r="33" spans="1:7" ht="15.75">
      <c r="A33" t="s">
        <v>416</v>
      </c>
      <c r="B33" s="10" t="s">
        <v>38</v>
      </c>
      <c r="C33" s="11" t="s">
        <v>24</v>
      </c>
      <c r="D33" s="12">
        <v>383362.91000000003</v>
      </c>
      <c r="E33" s="13">
        <v>1</v>
      </c>
      <c r="F33" s="543">
        <v>200</v>
      </c>
      <c r="G33" s="14">
        <v>76672582</v>
      </c>
    </row>
    <row r="34" spans="1:7" ht="15.75">
      <c r="A34" t="s">
        <v>416</v>
      </c>
      <c r="B34" s="10" t="s">
        <v>417</v>
      </c>
      <c r="C34" s="15" t="s">
        <v>25</v>
      </c>
      <c r="D34" s="16">
        <v>98348.52</v>
      </c>
      <c r="E34" s="17">
        <v>1</v>
      </c>
      <c r="F34" s="544">
        <v>10</v>
      </c>
      <c r="G34" s="18">
        <v>983485.2000000001</v>
      </c>
    </row>
    <row r="35" spans="1:7" ht="16.5" thickBot="1">
      <c r="A35" t="s">
        <v>416</v>
      </c>
      <c r="B35" s="538" t="s">
        <v>41</v>
      </c>
      <c r="C35" s="539"/>
      <c r="D35" s="539"/>
      <c r="E35" s="539"/>
      <c r="F35" s="545">
        <f>SUM(F33:F34)</f>
        <v>210</v>
      </c>
      <c r="G35" s="19">
        <v>77656067.2</v>
      </c>
    </row>
    <row r="36" spans="1:7" ht="15.75">
      <c r="A36" t="s">
        <v>446</v>
      </c>
      <c r="B36" s="10" t="s">
        <v>27</v>
      </c>
      <c r="C36" s="15" t="s">
        <v>25</v>
      </c>
      <c r="D36" s="16">
        <v>179970.87</v>
      </c>
      <c r="E36" s="17">
        <v>1</v>
      </c>
      <c r="F36" s="544">
        <v>30</v>
      </c>
      <c r="G36" s="18">
        <v>5399126.1</v>
      </c>
    </row>
    <row r="37" spans="1:7" ht="15.75">
      <c r="A37" t="s">
        <v>446</v>
      </c>
      <c r="B37" s="10" t="s">
        <v>26</v>
      </c>
      <c r="C37" s="15" t="s">
        <v>25</v>
      </c>
      <c r="D37" s="16">
        <v>218603.08000000002</v>
      </c>
      <c r="E37" s="17">
        <v>1</v>
      </c>
      <c r="F37" s="544">
        <v>10</v>
      </c>
      <c r="G37" s="18">
        <v>2186030.8000000003</v>
      </c>
    </row>
    <row r="38" spans="1:7" ht="15.75">
      <c r="A38" t="s">
        <v>446</v>
      </c>
      <c r="B38" s="10" t="s">
        <v>112</v>
      </c>
      <c r="C38" s="15" t="s">
        <v>25</v>
      </c>
      <c r="D38" s="16">
        <v>179970.87</v>
      </c>
      <c r="E38" s="17">
        <v>6</v>
      </c>
      <c r="F38" s="544">
        <v>30</v>
      </c>
      <c r="G38" s="18">
        <v>32394756.599999998</v>
      </c>
    </row>
    <row r="39" spans="1:7" ht="15.75">
      <c r="A39" t="s">
        <v>446</v>
      </c>
      <c r="B39" s="10" t="s">
        <v>40</v>
      </c>
      <c r="C39" s="15" t="s">
        <v>25</v>
      </c>
      <c r="D39" s="16">
        <v>179970.87</v>
      </c>
      <c r="E39" s="17">
        <v>1</v>
      </c>
      <c r="F39" s="544">
        <v>15</v>
      </c>
      <c r="G39" s="18">
        <v>2699563.05</v>
      </c>
    </row>
    <row r="40" spans="1:7" ht="16.5" thickBot="1">
      <c r="A40" t="s">
        <v>446</v>
      </c>
      <c r="B40" s="538" t="s">
        <v>41</v>
      </c>
      <c r="C40" s="539"/>
      <c r="D40" s="539"/>
      <c r="E40" s="539"/>
      <c r="F40" s="545">
        <f>SUM(F36:F39)</f>
        <v>85</v>
      </c>
      <c r="G40" s="19">
        <v>42679476.55</v>
      </c>
    </row>
    <row r="41" spans="1:7" ht="15.75">
      <c r="A41" t="s">
        <v>469</v>
      </c>
      <c r="B41" s="10" t="s">
        <v>28</v>
      </c>
      <c r="C41" s="15" t="s">
        <v>25</v>
      </c>
      <c r="D41" s="16">
        <v>211885.42</v>
      </c>
      <c r="E41" s="17">
        <v>3</v>
      </c>
      <c r="F41" s="544">
        <v>5</v>
      </c>
      <c r="G41" s="18">
        <v>3178281.3000000003</v>
      </c>
    </row>
    <row r="42" spans="2:7" ht="31.5">
      <c r="B42" s="8" t="s">
        <v>18</v>
      </c>
      <c r="C42" s="8" t="s">
        <v>19</v>
      </c>
      <c r="D42" s="9" t="s">
        <v>20</v>
      </c>
      <c r="E42" s="8" t="s">
        <v>21</v>
      </c>
      <c r="F42" s="542" t="s">
        <v>22</v>
      </c>
      <c r="G42" s="8" t="s">
        <v>23</v>
      </c>
    </row>
    <row r="43" spans="1:7" ht="15.75">
      <c r="A43" t="s">
        <v>572</v>
      </c>
      <c r="B43" s="137" t="s">
        <v>28</v>
      </c>
      <c r="C43" s="138" t="s">
        <v>24</v>
      </c>
      <c r="D43" s="12">
        <v>211885.42</v>
      </c>
      <c r="E43" s="139">
        <v>1</v>
      </c>
      <c r="F43" s="549">
        <v>25</v>
      </c>
      <c r="G43" s="14">
        <v>5297135.5</v>
      </c>
    </row>
    <row r="44" spans="1:7" ht="15.75">
      <c r="A44" t="s">
        <v>572</v>
      </c>
      <c r="B44" s="137" t="s">
        <v>28</v>
      </c>
      <c r="C44" s="140" t="s">
        <v>25</v>
      </c>
      <c r="D44" s="16">
        <v>211885.42</v>
      </c>
      <c r="E44" s="141">
        <v>1</v>
      </c>
      <c r="F44" s="550">
        <v>25</v>
      </c>
      <c r="G44" s="14">
        <v>5297135.5</v>
      </c>
    </row>
    <row r="45" spans="1:7" ht="15.75">
      <c r="A45" t="s">
        <v>572</v>
      </c>
      <c r="B45" s="137" t="s">
        <v>28</v>
      </c>
      <c r="C45" s="140" t="s">
        <v>25</v>
      </c>
      <c r="D45" s="16">
        <v>211885.42</v>
      </c>
      <c r="E45" s="141">
        <v>1</v>
      </c>
      <c r="F45" s="550">
        <v>25</v>
      </c>
      <c r="G45" s="14">
        <v>5297135.5</v>
      </c>
    </row>
    <row r="46" spans="1:7" ht="15.75">
      <c r="A46" t="s">
        <v>572</v>
      </c>
      <c r="B46" s="137" t="s">
        <v>27</v>
      </c>
      <c r="C46" s="140" t="s">
        <v>25</v>
      </c>
      <c r="D46" s="16">
        <v>174440.80000000002</v>
      </c>
      <c r="E46" s="141">
        <v>1</v>
      </c>
      <c r="F46" s="550">
        <v>40</v>
      </c>
      <c r="G46" s="14">
        <v>6977632.000000001</v>
      </c>
    </row>
    <row r="47" spans="1:7" ht="15.75">
      <c r="A47" t="s">
        <v>572</v>
      </c>
      <c r="B47" s="137" t="s">
        <v>591</v>
      </c>
      <c r="C47" s="140" t="s">
        <v>25</v>
      </c>
      <c r="D47" s="16">
        <v>154549.44</v>
      </c>
      <c r="E47" s="141">
        <v>1</v>
      </c>
      <c r="F47" s="550">
        <v>50</v>
      </c>
      <c r="G47" s="14">
        <v>7727472</v>
      </c>
    </row>
    <row r="48" spans="1:7" ht="15.75">
      <c r="A48" t="s">
        <v>572</v>
      </c>
      <c r="B48" s="137" t="s">
        <v>592</v>
      </c>
      <c r="C48" s="140" t="s">
        <v>25</v>
      </c>
      <c r="D48" s="16">
        <v>154549.44</v>
      </c>
      <c r="E48" s="141">
        <v>2</v>
      </c>
      <c r="F48" s="550">
        <v>25</v>
      </c>
      <c r="G48" s="14">
        <v>7727472</v>
      </c>
    </row>
    <row r="49" spans="1:7" ht="15.75">
      <c r="A49" t="s">
        <v>572</v>
      </c>
      <c r="B49" s="137" t="s">
        <v>591</v>
      </c>
      <c r="C49" s="140" t="s">
        <v>25</v>
      </c>
      <c r="D49" s="16">
        <v>154549.44</v>
      </c>
      <c r="E49" s="141">
        <v>3</v>
      </c>
      <c r="F49" s="550">
        <v>40</v>
      </c>
      <c r="G49" s="14">
        <v>18545932.799999997</v>
      </c>
    </row>
    <row r="50" spans="1:7" ht="15.75">
      <c r="A50" t="s">
        <v>572</v>
      </c>
      <c r="B50" s="137" t="s">
        <v>591</v>
      </c>
      <c r="C50" s="140" t="s">
        <v>25</v>
      </c>
      <c r="D50" s="16">
        <v>154549.44</v>
      </c>
      <c r="E50" s="141">
        <v>4</v>
      </c>
      <c r="F50" s="550">
        <v>30</v>
      </c>
      <c r="G50" s="14">
        <v>18545932.8</v>
      </c>
    </row>
    <row r="51" spans="1:7" ht="15.75">
      <c r="A51" t="s">
        <v>572</v>
      </c>
      <c r="B51" s="137" t="s">
        <v>306</v>
      </c>
      <c r="C51" s="140" t="s">
        <v>25</v>
      </c>
      <c r="D51" s="16">
        <v>174440.80000000002</v>
      </c>
      <c r="E51" s="141">
        <v>1</v>
      </c>
      <c r="F51" s="550">
        <v>30</v>
      </c>
      <c r="G51" s="14">
        <v>5233224.000000001</v>
      </c>
    </row>
    <row r="52" spans="1:7" ht="15.75">
      <c r="A52" t="s">
        <v>572</v>
      </c>
      <c r="B52" s="137" t="s">
        <v>28</v>
      </c>
      <c r="C52" s="140" t="s">
        <v>25</v>
      </c>
      <c r="D52" s="16">
        <v>211885.42</v>
      </c>
      <c r="E52" s="141">
        <v>1</v>
      </c>
      <c r="F52" s="550">
        <v>30</v>
      </c>
      <c r="G52" s="14">
        <v>6356562.600000001</v>
      </c>
    </row>
    <row r="53" spans="1:7" ht="15.75">
      <c r="A53" t="s">
        <v>572</v>
      </c>
      <c r="B53" s="137" t="s">
        <v>27</v>
      </c>
      <c r="C53" s="140" t="s">
        <v>25</v>
      </c>
      <c r="D53" s="16">
        <v>174440.80000000002</v>
      </c>
      <c r="E53" s="141">
        <v>1</v>
      </c>
      <c r="F53" s="550">
        <v>30</v>
      </c>
      <c r="G53" s="14">
        <v>5233224.000000001</v>
      </c>
    </row>
    <row r="54" spans="1:7" ht="15.75">
      <c r="A54" t="s">
        <v>572</v>
      </c>
      <c r="B54" s="137" t="s">
        <v>36</v>
      </c>
      <c r="C54" s="140" t="s">
        <v>25</v>
      </c>
      <c r="D54" s="16">
        <v>115664.88</v>
      </c>
      <c r="E54" s="141">
        <v>2</v>
      </c>
      <c r="F54" s="550">
        <v>10</v>
      </c>
      <c r="G54" s="14">
        <v>2313297.6</v>
      </c>
    </row>
    <row r="55" spans="1:7" ht="15.75">
      <c r="A55" t="s">
        <v>572</v>
      </c>
      <c r="B55" s="137" t="s">
        <v>36</v>
      </c>
      <c r="C55" s="140" t="s">
        <v>25</v>
      </c>
      <c r="D55" s="16">
        <v>115664.88</v>
      </c>
      <c r="E55" s="141">
        <v>6</v>
      </c>
      <c r="F55" s="550">
        <v>90</v>
      </c>
      <c r="G55" s="14">
        <v>62459035.2</v>
      </c>
    </row>
    <row r="56" spans="1:7" ht="15.75">
      <c r="A56" t="s">
        <v>572</v>
      </c>
      <c r="B56" s="137" t="s">
        <v>306</v>
      </c>
      <c r="C56" s="140" t="s">
        <v>25</v>
      </c>
      <c r="D56" s="16">
        <v>174440.80000000002</v>
      </c>
      <c r="E56" s="141">
        <v>3</v>
      </c>
      <c r="F56" s="550">
        <v>20</v>
      </c>
      <c r="G56" s="14">
        <v>10466448.000000002</v>
      </c>
    </row>
    <row r="57" spans="1:7" ht="15.75">
      <c r="A57" t="s">
        <v>572</v>
      </c>
      <c r="B57" s="137" t="s">
        <v>417</v>
      </c>
      <c r="C57" s="140" t="s">
        <v>24</v>
      </c>
      <c r="D57" s="16">
        <v>95327</v>
      </c>
      <c r="E57" s="141">
        <v>2</v>
      </c>
      <c r="F57" s="550">
        <v>80</v>
      </c>
      <c r="G57" s="14">
        <v>15252320</v>
      </c>
    </row>
    <row r="58" spans="1:7" ht="15.75">
      <c r="A58" t="s">
        <v>572</v>
      </c>
      <c r="B58" s="137" t="s">
        <v>593</v>
      </c>
      <c r="C58" s="140" t="s">
        <v>25</v>
      </c>
      <c r="D58" s="16">
        <v>69749</v>
      </c>
      <c r="E58" s="141">
        <v>3</v>
      </c>
      <c r="F58" s="550">
        <v>70</v>
      </c>
      <c r="G58" s="14">
        <v>14647290</v>
      </c>
    </row>
    <row r="59" spans="1:7" ht="15.75">
      <c r="A59" t="s">
        <v>572</v>
      </c>
      <c r="B59" s="137" t="s">
        <v>592</v>
      </c>
      <c r="C59" s="140" t="s">
        <v>25</v>
      </c>
      <c r="D59" s="16">
        <v>154549</v>
      </c>
      <c r="E59" s="141">
        <v>1</v>
      </c>
      <c r="F59" s="550">
        <v>60</v>
      </c>
      <c r="G59" s="14">
        <v>9272940</v>
      </c>
    </row>
    <row r="60" spans="1:7" ht="15.75">
      <c r="A60" t="s">
        <v>572</v>
      </c>
      <c r="B60" s="137" t="s">
        <v>591</v>
      </c>
      <c r="C60" s="140" t="s">
        <v>25</v>
      </c>
      <c r="D60" s="16">
        <v>154549</v>
      </c>
      <c r="E60" s="141">
        <v>1</v>
      </c>
      <c r="F60" s="550">
        <v>70</v>
      </c>
      <c r="G60" s="14">
        <v>10818430</v>
      </c>
    </row>
    <row r="61" spans="1:7" ht="15.75">
      <c r="A61" t="s">
        <v>572</v>
      </c>
      <c r="B61" s="137" t="s">
        <v>32</v>
      </c>
      <c r="C61" s="140" t="s">
        <v>25</v>
      </c>
      <c r="D61" s="16">
        <v>174441</v>
      </c>
      <c r="E61" s="141">
        <v>4</v>
      </c>
      <c r="F61" s="550">
        <v>70</v>
      </c>
      <c r="G61" s="14">
        <v>48843480</v>
      </c>
    </row>
    <row r="62" spans="1:7" ht="15.75">
      <c r="A62" t="s">
        <v>572</v>
      </c>
      <c r="B62" s="137" t="s">
        <v>594</v>
      </c>
      <c r="C62" s="140" t="s">
        <v>25</v>
      </c>
      <c r="D62" s="16">
        <v>174441</v>
      </c>
      <c r="E62" s="141">
        <v>1</v>
      </c>
      <c r="F62" s="550">
        <v>70</v>
      </c>
      <c r="G62" s="14">
        <v>12210870</v>
      </c>
    </row>
    <row r="63" spans="1:7" ht="15.75">
      <c r="A63" t="s">
        <v>572</v>
      </c>
      <c r="B63" s="137" t="s">
        <v>306</v>
      </c>
      <c r="C63" s="140" t="s">
        <v>25</v>
      </c>
      <c r="D63" s="16">
        <v>174441</v>
      </c>
      <c r="E63" s="141">
        <v>5</v>
      </c>
      <c r="F63" s="550">
        <v>70</v>
      </c>
      <c r="G63" s="14">
        <v>61054350</v>
      </c>
    </row>
    <row r="64" spans="1:7" ht="15.75">
      <c r="A64" t="s">
        <v>572</v>
      </c>
      <c r="B64" s="137" t="s">
        <v>28</v>
      </c>
      <c r="C64" s="140" t="s">
        <v>25</v>
      </c>
      <c r="D64" s="16">
        <v>211885</v>
      </c>
      <c r="E64" s="141">
        <v>2</v>
      </c>
      <c r="F64" s="550">
        <v>90</v>
      </c>
      <c r="G64" s="14">
        <v>38139300</v>
      </c>
    </row>
    <row r="65" spans="1:7" ht="15.75">
      <c r="A65" t="s">
        <v>572</v>
      </c>
      <c r="B65" s="137" t="s">
        <v>595</v>
      </c>
      <c r="C65" s="140" t="s">
        <v>25</v>
      </c>
      <c r="D65" s="16">
        <v>154549</v>
      </c>
      <c r="E65" s="141">
        <v>1</v>
      </c>
      <c r="F65" s="550">
        <v>80</v>
      </c>
      <c r="G65" s="14">
        <v>12363920</v>
      </c>
    </row>
    <row r="66" spans="1:7" ht="15.75">
      <c r="A66" t="s">
        <v>572</v>
      </c>
      <c r="B66" s="137" t="s">
        <v>36</v>
      </c>
      <c r="C66" s="140" t="s">
        <v>25</v>
      </c>
      <c r="D66" s="16">
        <v>115665</v>
      </c>
      <c r="E66" s="141">
        <v>2</v>
      </c>
      <c r="F66" s="550">
        <v>80</v>
      </c>
      <c r="G66" s="14">
        <v>18506400</v>
      </c>
    </row>
    <row r="67" spans="1:7" ht="15.75">
      <c r="A67" t="s">
        <v>572</v>
      </c>
      <c r="B67" s="137" t="s">
        <v>307</v>
      </c>
      <c r="C67" s="140" t="s">
        <v>25</v>
      </c>
      <c r="D67" s="16">
        <v>95327</v>
      </c>
      <c r="E67" s="141">
        <v>4</v>
      </c>
      <c r="F67" s="550">
        <v>90</v>
      </c>
      <c r="G67" s="14">
        <v>34317720</v>
      </c>
    </row>
    <row r="68" spans="1:7" ht="15.75">
      <c r="A68" t="s">
        <v>572</v>
      </c>
      <c r="B68" s="137" t="s">
        <v>40</v>
      </c>
      <c r="C68" s="140" t="s">
        <v>25</v>
      </c>
      <c r="D68" s="16">
        <v>154549</v>
      </c>
      <c r="E68" s="141">
        <v>20</v>
      </c>
      <c r="F68" s="550">
        <v>30</v>
      </c>
      <c r="G68" s="14">
        <v>92729400</v>
      </c>
    </row>
    <row r="69" spans="1:7" ht="15.75">
      <c r="A69" t="s">
        <v>572</v>
      </c>
      <c r="B69" s="137" t="s">
        <v>39</v>
      </c>
      <c r="C69" s="140" t="s">
        <v>25</v>
      </c>
      <c r="D69" s="16">
        <v>168261</v>
      </c>
      <c r="E69" s="141">
        <v>3</v>
      </c>
      <c r="F69" s="550">
        <v>40</v>
      </c>
      <c r="G69" s="14">
        <v>20191320</v>
      </c>
    </row>
    <row r="70" spans="1:7" ht="15.75">
      <c r="A70" t="s">
        <v>572</v>
      </c>
      <c r="B70" s="137" t="s">
        <v>112</v>
      </c>
      <c r="C70" s="140" t="s">
        <v>25</v>
      </c>
      <c r="D70" s="16">
        <v>168261</v>
      </c>
      <c r="E70" s="141">
        <v>6</v>
      </c>
      <c r="F70" s="550">
        <v>50</v>
      </c>
      <c r="G70" s="14">
        <v>50478300</v>
      </c>
    </row>
    <row r="71" spans="1:7" ht="15.75">
      <c r="A71" t="s">
        <v>572</v>
      </c>
      <c r="B71" s="137" t="s">
        <v>98</v>
      </c>
      <c r="C71" s="140" t="s">
        <v>25</v>
      </c>
      <c r="D71" s="16">
        <v>115665</v>
      </c>
      <c r="E71" s="141">
        <v>2</v>
      </c>
      <c r="F71" s="550">
        <v>40</v>
      </c>
      <c r="G71" s="14">
        <v>9253200</v>
      </c>
    </row>
    <row r="72" spans="1:7" ht="15.75">
      <c r="A72" t="s">
        <v>572</v>
      </c>
      <c r="B72" s="137" t="s">
        <v>567</v>
      </c>
      <c r="C72" s="140" t="s">
        <v>25</v>
      </c>
      <c r="D72" s="16">
        <v>134588</v>
      </c>
      <c r="E72" s="141">
        <v>2</v>
      </c>
      <c r="F72" s="550">
        <v>40</v>
      </c>
      <c r="G72" s="14">
        <v>10767040</v>
      </c>
    </row>
    <row r="73" spans="1:7" ht="15.75">
      <c r="A73" t="s">
        <v>572</v>
      </c>
      <c r="B73" s="137" t="s">
        <v>520</v>
      </c>
      <c r="C73" s="140" t="s">
        <v>25</v>
      </c>
      <c r="D73" s="16">
        <v>115665</v>
      </c>
      <c r="E73" s="141">
        <v>1</v>
      </c>
      <c r="F73" s="550">
        <v>40</v>
      </c>
      <c r="G73" s="14">
        <v>4626600</v>
      </c>
    </row>
    <row r="74" spans="1:7" ht="15.75">
      <c r="A74" t="s">
        <v>572</v>
      </c>
      <c r="B74" s="137" t="s">
        <v>30</v>
      </c>
      <c r="C74" s="138" t="s">
        <v>24</v>
      </c>
      <c r="D74" s="12">
        <v>285833.24</v>
      </c>
      <c r="E74" s="139">
        <v>1</v>
      </c>
      <c r="F74" s="549">
        <v>30</v>
      </c>
      <c r="G74" s="14">
        <v>8574997.2</v>
      </c>
    </row>
    <row r="75" spans="1:7" ht="15.75">
      <c r="A75" t="s">
        <v>572</v>
      </c>
      <c r="B75" s="137" t="s">
        <v>305</v>
      </c>
      <c r="C75" s="140" t="s">
        <v>25</v>
      </c>
      <c r="D75" s="16">
        <v>174440.80000000002</v>
      </c>
      <c r="E75" s="141">
        <v>9</v>
      </c>
      <c r="F75" s="550">
        <v>20</v>
      </c>
      <c r="G75" s="14">
        <v>31399344.000000004</v>
      </c>
    </row>
    <row r="76" spans="1:7" ht="15.75">
      <c r="A76" t="s">
        <v>572</v>
      </c>
      <c r="B76" s="137" t="s">
        <v>306</v>
      </c>
      <c r="C76" s="140" t="s">
        <v>25</v>
      </c>
      <c r="D76" s="16">
        <v>174440.80000000002</v>
      </c>
      <c r="E76" s="141">
        <v>4</v>
      </c>
      <c r="F76" s="550">
        <v>70</v>
      </c>
      <c r="G76" s="14">
        <v>48843424.00000001</v>
      </c>
    </row>
    <row r="77" spans="1:7" ht="15.75">
      <c r="A77" t="s">
        <v>572</v>
      </c>
      <c r="B77" s="137" t="s">
        <v>27</v>
      </c>
      <c r="C77" s="140" t="s">
        <v>25</v>
      </c>
      <c r="D77" s="16">
        <v>174440.80000000002</v>
      </c>
      <c r="E77" s="141">
        <v>10</v>
      </c>
      <c r="F77" s="550">
        <v>30</v>
      </c>
      <c r="G77" s="14">
        <v>52332240.00000001</v>
      </c>
    </row>
    <row r="78" spans="1:7" ht="15.75">
      <c r="A78" t="s">
        <v>572</v>
      </c>
      <c r="B78" s="137" t="s">
        <v>28</v>
      </c>
      <c r="C78" s="140" t="s">
        <v>25</v>
      </c>
      <c r="D78" s="16">
        <v>211885.42</v>
      </c>
      <c r="E78" s="141">
        <v>5</v>
      </c>
      <c r="F78" s="550">
        <v>30</v>
      </c>
      <c r="G78" s="14">
        <v>31782813.000000004</v>
      </c>
    </row>
    <row r="79" spans="1:7" ht="15.75">
      <c r="A79" t="s">
        <v>572</v>
      </c>
      <c r="B79" s="137" t="s">
        <v>36</v>
      </c>
      <c r="C79" s="140" t="s">
        <v>25</v>
      </c>
      <c r="D79" s="16">
        <v>115664.88</v>
      </c>
      <c r="E79" s="141">
        <v>1</v>
      </c>
      <c r="F79" s="550">
        <v>20</v>
      </c>
      <c r="G79" s="14">
        <v>2313297.6</v>
      </c>
    </row>
    <row r="80" spans="1:7" ht="15.75">
      <c r="A80" t="s">
        <v>572</v>
      </c>
      <c r="B80" s="137" t="s">
        <v>13</v>
      </c>
      <c r="C80" s="140" t="s">
        <v>25</v>
      </c>
      <c r="D80" s="16">
        <v>168260.80000000002</v>
      </c>
      <c r="E80" s="141">
        <v>2</v>
      </c>
      <c r="F80" s="550">
        <v>3</v>
      </c>
      <c r="G80" s="14">
        <v>1009564.8</v>
      </c>
    </row>
    <row r="81" spans="1:7" ht="15.75">
      <c r="A81" t="s">
        <v>572</v>
      </c>
      <c r="B81" s="137" t="s">
        <v>115</v>
      </c>
      <c r="C81" s="140" t="s">
        <v>25</v>
      </c>
      <c r="D81" s="16">
        <v>168260.80000000002</v>
      </c>
      <c r="E81" s="141">
        <v>4</v>
      </c>
      <c r="F81" s="550">
        <v>6</v>
      </c>
      <c r="G81" s="14">
        <v>4038259.2</v>
      </c>
    </row>
    <row r="82" spans="1:7" ht="15.75">
      <c r="A82" t="s">
        <v>572</v>
      </c>
      <c r="B82" s="137" t="s">
        <v>112</v>
      </c>
      <c r="C82" s="140" t="s">
        <v>25</v>
      </c>
      <c r="D82" s="16">
        <v>168260.80000000002</v>
      </c>
      <c r="E82" s="141">
        <v>1</v>
      </c>
      <c r="F82" s="550">
        <v>8</v>
      </c>
      <c r="G82" s="14">
        <v>1346086.4000000001</v>
      </c>
    </row>
    <row r="83" spans="1:7" ht="15.75">
      <c r="A83" t="s">
        <v>572</v>
      </c>
      <c r="B83" s="137" t="s">
        <v>40</v>
      </c>
      <c r="C83" s="140" t="s">
        <v>25</v>
      </c>
      <c r="D83" s="16">
        <v>154549.44</v>
      </c>
      <c r="E83" s="141">
        <v>8</v>
      </c>
      <c r="F83" s="550">
        <v>6</v>
      </c>
      <c r="G83" s="14">
        <v>7418373.12</v>
      </c>
    </row>
    <row r="84" spans="1:7" ht="15.75">
      <c r="A84" t="s">
        <v>572</v>
      </c>
      <c r="B84" s="142" t="s">
        <v>26</v>
      </c>
      <c r="C84" s="140" t="s">
        <v>24</v>
      </c>
      <c r="D84" s="16">
        <v>211885.42</v>
      </c>
      <c r="E84" s="141">
        <v>1</v>
      </c>
      <c r="F84" s="550">
        <v>90</v>
      </c>
      <c r="G84" s="14">
        <v>19069687.8</v>
      </c>
    </row>
    <row r="85" spans="1:7" ht="15.75">
      <c r="A85" t="s">
        <v>572</v>
      </c>
      <c r="B85" s="142" t="s">
        <v>36</v>
      </c>
      <c r="C85" s="140" t="s">
        <v>25</v>
      </c>
      <c r="D85" s="16">
        <v>115664.88</v>
      </c>
      <c r="E85" s="141">
        <v>1</v>
      </c>
      <c r="F85" s="550">
        <v>140</v>
      </c>
      <c r="G85" s="14">
        <v>16193083.200000001</v>
      </c>
    </row>
    <row r="86" spans="1:7" ht="15.75">
      <c r="A86" t="s">
        <v>572</v>
      </c>
      <c r="B86" s="142" t="s">
        <v>417</v>
      </c>
      <c r="C86" s="140" t="s">
        <v>25</v>
      </c>
      <c r="D86" s="16">
        <v>95326.5</v>
      </c>
      <c r="E86" s="141">
        <v>2</v>
      </c>
      <c r="F86" s="550">
        <v>177</v>
      </c>
      <c r="G86" s="14">
        <v>33745581</v>
      </c>
    </row>
    <row r="87" spans="1:7" ht="15.75">
      <c r="A87" t="s">
        <v>572</v>
      </c>
      <c r="B87" s="142" t="s">
        <v>592</v>
      </c>
      <c r="C87" s="140" t="s">
        <v>25</v>
      </c>
      <c r="D87" s="16">
        <v>154549.44</v>
      </c>
      <c r="E87" s="141">
        <v>1</v>
      </c>
      <c r="F87" s="550">
        <v>50</v>
      </c>
      <c r="G87" s="14">
        <v>7727472</v>
      </c>
    </row>
    <row r="88" spans="1:7" ht="15.75">
      <c r="A88" t="s">
        <v>572</v>
      </c>
      <c r="B88" s="142" t="s">
        <v>115</v>
      </c>
      <c r="C88" s="140" t="s">
        <v>25</v>
      </c>
      <c r="D88" s="16">
        <v>168260.80000000002</v>
      </c>
      <c r="E88" s="141">
        <v>2</v>
      </c>
      <c r="F88" s="550">
        <v>100</v>
      </c>
      <c r="G88" s="14">
        <v>33652160</v>
      </c>
    </row>
    <row r="89" spans="1:7" ht="15.75">
      <c r="A89" t="s">
        <v>572</v>
      </c>
      <c r="B89" s="142" t="s">
        <v>39</v>
      </c>
      <c r="C89" s="140" t="s">
        <v>25</v>
      </c>
      <c r="D89" s="16">
        <v>168260.80000000002</v>
      </c>
      <c r="E89" s="141">
        <v>3</v>
      </c>
      <c r="F89" s="550">
        <v>132</v>
      </c>
      <c r="G89" s="14">
        <v>66631276.800000004</v>
      </c>
    </row>
    <row r="90" spans="1:7" ht="15.75">
      <c r="A90" t="s">
        <v>572</v>
      </c>
      <c r="B90" s="142" t="s">
        <v>496</v>
      </c>
      <c r="C90" s="140" t="s">
        <v>25</v>
      </c>
      <c r="D90" s="16">
        <v>134588.04</v>
      </c>
      <c r="E90" s="141">
        <v>1</v>
      </c>
      <c r="F90" s="550">
        <v>85</v>
      </c>
      <c r="G90" s="14">
        <v>11439983.4</v>
      </c>
    </row>
    <row r="91" spans="1:7" ht="15.75">
      <c r="A91" t="s">
        <v>572</v>
      </c>
      <c r="B91" s="142" t="s">
        <v>305</v>
      </c>
      <c r="C91" s="140" t="s">
        <v>25</v>
      </c>
      <c r="D91" s="16">
        <v>174441</v>
      </c>
      <c r="E91" s="141">
        <v>20</v>
      </c>
      <c r="F91" s="550">
        <v>90</v>
      </c>
      <c r="G91" s="14">
        <v>313993800</v>
      </c>
    </row>
    <row r="92" spans="1:7" ht="15.75">
      <c r="A92" t="s">
        <v>572</v>
      </c>
      <c r="B92" s="142" t="s">
        <v>306</v>
      </c>
      <c r="C92" s="140" t="s">
        <v>25</v>
      </c>
      <c r="D92" s="16">
        <v>174441</v>
      </c>
      <c r="E92" s="141">
        <v>15</v>
      </c>
      <c r="F92" s="550">
        <v>120</v>
      </c>
      <c r="G92" s="14">
        <v>313993800</v>
      </c>
    </row>
    <row r="93" spans="1:7" ht="15.75">
      <c r="A93" t="s">
        <v>572</v>
      </c>
      <c r="B93" s="142" t="s">
        <v>27</v>
      </c>
      <c r="C93" s="140" t="s">
        <v>25</v>
      </c>
      <c r="D93" s="16">
        <v>174441</v>
      </c>
      <c r="E93" s="141">
        <v>12</v>
      </c>
      <c r="F93" s="550">
        <v>90</v>
      </c>
      <c r="G93" s="14">
        <v>188396280</v>
      </c>
    </row>
    <row r="94" spans="1:7" ht="15.75">
      <c r="A94" t="s">
        <v>572</v>
      </c>
      <c r="B94" s="142" t="s">
        <v>28</v>
      </c>
      <c r="C94" s="140" t="s">
        <v>25</v>
      </c>
      <c r="D94" s="16">
        <v>211885</v>
      </c>
      <c r="E94" s="141">
        <v>21</v>
      </c>
      <c r="F94" s="550">
        <v>87</v>
      </c>
      <c r="G94" s="14">
        <v>387208184</v>
      </c>
    </row>
    <row r="95" spans="1:7" ht="16.5" thickBot="1">
      <c r="A95" t="s">
        <v>572</v>
      </c>
      <c r="B95" s="538" t="s">
        <v>41</v>
      </c>
      <c r="C95" s="539"/>
      <c r="D95" s="539"/>
      <c r="E95" s="539"/>
      <c r="F95" s="545">
        <f>SUM(F43:F94)</f>
        <v>2924</v>
      </c>
      <c r="G95" s="19">
        <v>2212060227.02</v>
      </c>
    </row>
    <row r="96" spans="2:7" ht="31.5">
      <c r="B96" s="8" t="s">
        <v>18</v>
      </c>
      <c r="C96" s="8" t="s">
        <v>19</v>
      </c>
      <c r="D96" s="9" t="s">
        <v>20</v>
      </c>
      <c r="E96" s="8" t="s">
        <v>21</v>
      </c>
      <c r="F96" s="542" t="s">
        <v>22</v>
      </c>
      <c r="G96" s="8" t="s">
        <v>23</v>
      </c>
    </row>
    <row r="97" spans="1:7" ht="15.75">
      <c r="A97" t="s">
        <v>659</v>
      </c>
      <c r="B97" s="10" t="s">
        <v>38</v>
      </c>
      <c r="C97" s="11" t="s">
        <v>24</v>
      </c>
      <c r="D97" s="12">
        <v>383362.91000000003</v>
      </c>
      <c r="E97" s="13"/>
      <c r="F97" s="543"/>
      <c r="G97" s="14">
        <v>0</v>
      </c>
    </row>
    <row r="98" spans="1:7" ht="15.75">
      <c r="A98" t="s">
        <v>659</v>
      </c>
      <c r="B98" s="10" t="s">
        <v>305</v>
      </c>
      <c r="C98" s="15" t="s">
        <v>25</v>
      </c>
      <c r="D98" s="16">
        <v>179970.87</v>
      </c>
      <c r="E98" s="17"/>
      <c r="F98" s="544"/>
      <c r="G98" s="18">
        <v>0</v>
      </c>
    </row>
    <row r="99" spans="1:7" ht="15.75">
      <c r="A99" t="s">
        <v>659</v>
      </c>
      <c r="B99" s="10" t="s">
        <v>306</v>
      </c>
      <c r="C99" s="15" t="s">
        <v>25</v>
      </c>
      <c r="D99" s="16">
        <v>179970.87</v>
      </c>
      <c r="E99" s="17"/>
      <c r="F99" s="544"/>
      <c r="G99" s="18">
        <v>0</v>
      </c>
    </row>
    <row r="100" spans="1:7" ht="15.75">
      <c r="A100" t="s">
        <v>659</v>
      </c>
      <c r="B100" s="10" t="s">
        <v>27</v>
      </c>
      <c r="C100" s="15" t="s">
        <v>25</v>
      </c>
      <c r="D100" s="16">
        <v>179970.87</v>
      </c>
      <c r="E100" s="17"/>
      <c r="F100" s="544"/>
      <c r="G100" s="18">
        <v>0</v>
      </c>
    </row>
    <row r="101" spans="1:7" ht="15.75">
      <c r="A101" t="s">
        <v>659</v>
      </c>
      <c r="B101" s="10" t="s">
        <v>28</v>
      </c>
      <c r="C101" s="15" t="s">
        <v>25</v>
      </c>
      <c r="D101" s="16">
        <v>179970.87</v>
      </c>
      <c r="E101" s="17">
        <v>1</v>
      </c>
      <c r="F101" s="544">
        <v>9</v>
      </c>
      <c r="G101" s="18">
        <v>1619737.83</v>
      </c>
    </row>
    <row r="102" spans="1:7" ht="15.75">
      <c r="A102" t="s">
        <v>659</v>
      </c>
      <c r="B102" s="10" t="s">
        <v>29</v>
      </c>
      <c r="C102" s="15" t="s">
        <v>25</v>
      </c>
      <c r="D102" s="16">
        <v>179970.87</v>
      </c>
      <c r="E102" s="17"/>
      <c r="F102" s="544"/>
      <c r="G102" s="18">
        <v>0</v>
      </c>
    </row>
    <row r="103" spans="1:7" ht="15.75">
      <c r="A103" t="s">
        <v>659</v>
      </c>
      <c r="B103" s="10" t="s">
        <v>26</v>
      </c>
      <c r="C103" s="15" t="s">
        <v>25</v>
      </c>
      <c r="D103" s="16">
        <v>218603.08000000002</v>
      </c>
      <c r="E103" s="17"/>
      <c r="F103" s="544"/>
      <c r="G103" s="18">
        <v>0</v>
      </c>
    </row>
    <row r="104" spans="1:7" ht="15.75">
      <c r="A104" t="s">
        <v>659</v>
      </c>
      <c r="B104" s="10" t="s">
        <v>30</v>
      </c>
      <c r="C104" s="15" t="s">
        <v>25</v>
      </c>
      <c r="D104" s="16">
        <v>294895.18</v>
      </c>
      <c r="E104" s="17"/>
      <c r="F104" s="544"/>
      <c r="G104" s="18">
        <v>0</v>
      </c>
    </row>
    <row r="105" spans="1:7" ht="15.75">
      <c r="A105" t="s">
        <v>659</v>
      </c>
      <c r="B105" s="10" t="s">
        <v>30</v>
      </c>
      <c r="C105" s="15" t="s">
        <v>25</v>
      </c>
      <c r="D105" s="16">
        <v>294895.18</v>
      </c>
      <c r="E105" s="17"/>
      <c r="F105" s="544"/>
      <c r="G105" s="18">
        <v>0</v>
      </c>
    </row>
    <row r="106" spans="1:7" ht="15.75">
      <c r="A106" t="s">
        <v>659</v>
      </c>
      <c r="B106" s="10" t="s">
        <v>31</v>
      </c>
      <c r="C106" s="15" t="s">
        <v>25</v>
      </c>
      <c r="D106" s="16">
        <v>218603.08000000002</v>
      </c>
      <c r="E106" s="17"/>
      <c r="F106" s="544"/>
      <c r="G106" s="18">
        <v>0</v>
      </c>
    </row>
    <row r="107" spans="1:7" ht="15.75">
      <c r="A107" t="s">
        <v>659</v>
      </c>
      <c r="B107" s="10" t="s">
        <v>31</v>
      </c>
      <c r="C107" s="15" t="s">
        <v>25</v>
      </c>
      <c r="D107" s="16">
        <v>218603.08000000002</v>
      </c>
      <c r="E107" s="17"/>
      <c r="F107" s="544"/>
      <c r="G107" s="18">
        <v>0</v>
      </c>
    </row>
    <row r="108" spans="1:7" ht="15.75">
      <c r="A108" t="s">
        <v>659</v>
      </c>
      <c r="B108" s="10" t="s">
        <v>32</v>
      </c>
      <c r="C108" s="15" t="s">
        <v>25</v>
      </c>
      <c r="D108" s="16">
        <v>179970.87</v>
      </c>
      <c r="E108" s="17"/>
      <c r="F108" s="544"/>
      <c r="G108" s="18">
        <v>0</v>
      </c>
    </row>
    <row r="109" spans="1:7" ht="15.75">
      <c r="A109" t="s">
        <v>659</v>
      </c>
      <c r="B109" s="10" t="s">
        <v>30</v>
      </c>
      <c r="C109" s="15" t="s">
        <v>25</v>
      </c>
      <c r="D109" s="16">
        <v>294895.18</v>
      </c>
      <c r="E109" s="17"/>
      <c r="F109" s="544"/>
      <c r="G109" s="18">
        <v>0</v>
      </c>
    </row>
    <row r="110" spans="1:7" ht="15.75">
      <c r="A110" t="s">
        <v>659</v>
      </c>
      <c r="B110" s="10" t="s">
        <v>33</v>
      </c>
      <c r="C110" s="15" t="s">
        <v>25</v>
      </c>
      <c r="D110" s="16">
        <v>218603.08000000002</v>
      </c>
      <c r="E110" s="17"/>
      <c r="F110" s="544"/>
      <c r="G110" s="18">
        <v>0</v>
      </c>
    </row>
    <row r="111" spans="1:7" ht="15.75">
      <c r="A111" t="s">
        <v>659</v>
      </c>
      <c r="B111" s="10" t="s">
        <v>34</v>
      </c>
      <c r="C111" s="15" t="s">
        <v>25</v>
      </c>
      <c r="D111" s="16">
        <v>119331.68000000001</v>
      </c>
      <c r="E111" s="17"/>
      <c r="F111" s="544"/>
      <c r="G111" s="18">
        <v>0</v>
      </c>
    </row>
    <row r="112" spans="1:7" ht="15.75">
      <c r="A112" t="s">
        <v>659</v>
      </c>
      <c r="B112" s="10" t="s">
        <v>35</v>
      </c>
      <c r="C112" s="15" t="s">
        <v>25</v>
      </c>
      <c r="D112" s="16">
        <v>119331.68000000001</v>
      </c>
      <c r="E112" s="17">
        <v>1</v>
      </c>
      <c r="F112" s="544">
        <v>9</v>
      </c>
      <c r="G112" s="18">
        <v>1073985.12</v>
      </c>
    </row>
    <row r="113" spans="1:7" ht="15.75">
      <c r="A113" t="s">
        <v>659</v>
      </c>
      <c r="B113" s="10" t="s">
        <v>36</v>
      </c>
      <c r="C113" s="15" t="s">
        <v>25</v>
      </c>
      <c r="D113" s="16">
        <v>119331.68000000001</v>
      </c>
      <c r="E113" s="17">
        <v>1</v>
      </c>
      <c r="F113" s="544">
        <v>15</v>
      </c>
      <c r="G113" s="18">
        <v>1789975.2000000002</v>
      </c>
    </row>
    <row r="114" spans="1:7" ht="15.75">
      <c r="A114" t="s">
        <v>659</v>
      </c>
      <c r="B114" s="10" t="s">
        <v>37</v>
      </c>
      <c r="C114" s="15" t="s">
        <v>25</v>
      </c>
      <c r="D114" s="16">
        <v>179970.87</v>
      </c>
      <c r="E114" s="17"/>
      <c r="F114" s="544"/>
      <c r="G114" s="18">
        <v>0</v>
      </c>
    </row>
    <row r="115" spans="1:7" ht="15.75">
      <c r="A115" t="s">
        <v>659</v>
      </c>
      <c r="B115" s="10" t="s">
        <v>37</v>
      </c>
      <c r="C115" s="15" t="s">
        <v>25</v>
      </c>
      <c r="D115" s="16">
        <v>179970.87</v>
      </c>
      <c r="E115" s="17"/>
      <c r="F115" s="544"/>
      <c r="G115" s="18">
        <v>0</v>
      </c>
    </row>
    <row r="116" spans="1:7" ht="15.75">
      <c r="A116" t="s">
        <v>659</v>
      </c>
      <c r="B116" s="10" t="s">
        <v>38</v>
      </c>
      <c r="C116" s="15" t="s">
        <v>25</v>
      </c>
      <c r="D116" s="16">
        <v>383362.91000000003</v>
      </c>
      <c r="E116" s="17"/>
      <c r="F116" s="544"/>
      <c r="G116" s="18">
        <v>0</v>
      </c>
    </row>
    <row r="117" spans="1:7" ht="15.75">
      <c r="A117" t="s">
        <v>659</v>
      </c>
      <c r="B117" s="10" t="s">
        <v>13</v>
      </c>
      <c r="C117" s="15" t="s">
        <v>25</v>
      </c>
      <c r="D117" s="16">
        <v>179970.87</v>
      </c>
      <c r="E117" s="17"/>
      <c r="F117" s="544"/>
      <c r="G117" s="18">
        <v>0</v>
      </c>
    </row>
    <row r="118" spans="1:7" ht="15.75">
      <c r="A118" t="s">
        <v>659</v>
      </c>
      <c r="B118" s="10" t="s">
        <v>39</v>
      </c>
      <c r="C118" s="15" t="s">
        <v>25</v>
      </c>
      <c r="D118" s="16">
        <v>179970.87</v>
      </c>
      <c r="E118" s="17">
        <v>3</v>
      </c>
      <c r="F118" s="544">
        <v>9</v>
      </c>
      <c r="G118" s="18">
        <v>4859213.49</v>
      </c>
    </row>
    <row r="119" spans="1:7" ht="15.75">
      <c r="A119" t="s">
        <v>659</v>
      </c>
      <c r="B119" s="10" t="s">
        <v>40</v>
      </c>
      <c r="C119" s="15" t="s">
        <v>25</v>
      </c>
      <c r="D119" s="16">
        <v>179970.87</v>
      </c>
      <c r="E119" s="17"/>
      <c r="F119" s="544"/>
      <c r="G119" s="18">
        <v>0</v>
      </c>
    </row>
    <row r="120" spans="1:7" ht="15.75">
      <c r="A120" t="s">
        <v>659</v>
      </c>
      <c r="B120" s="10" t="s">
        <v>28</v>
      </c>
      <c r="C120" s="15" t="s">
        <v>25</v>
      </c>
      <c r="D120" s="16">
        <v>179970.87</v>
      </c>
      <c r="E120" s="17"/>
      <c r="F120" s="544"/>
      <c r="G120" s="18">
        <v>0</v>
      </c>
    </row>
    <row r="121" spans="1:7" ht="16.5" thickBot="1">
      <c r="A121" t="s">
        <v>659</v>
      </c>
      <c r="B121" s="538" t="s">
        <v>41</v>
      </c>
      <c r="C121" s="539"/>
      <c r="D121" s="539"/>
      <c r="E121" s="539"/>
      <c r="F121" s="545">
        <f>SUM(F97:F120)</f>
        <v>42</v>
      </c>
      <c r="G121" s="19">
        <v>9342911.64</v>
      </c>
    </row>
    <row r="122" spans="1:7" ht="31.5">
      <c r="A122" t="s">
        <v>700</v>
      </c>
      <c r="B122" s="8" t="s">
        <v>18</v>
      </c>
      <c r="C122" s="8" t="s">
        <v>19</v>
      </c>
      <c r="D122" s="9" t="s">
        <v>20</v>
      </c>
      <c r="E122" s="8" t="s">
        <v>21</v>
      </c>
      <c r="F122" s="542" t="s">
        <v>22</v>
      </c>
      <c r="G122" s="8" t="s">
        <v>23</v>
      </c>
    </row>
    <row r="123" spans="1:7" ht="15.75">
      <c r="A123" t="s">
        <v>700</v>
      </c>
      <c r="B123" s="10" t="s">
        <v>595</v>
      </c>
      <c r="C123" s="15" t="s">
        <v>25</v>
      </c>
      <c r="D123" s="16">
        <v>159449.15</v>
      </c>
      <c r="E123" s="17">
        <v>1</v>
      </c>
      <c r="F123" s="551">
        <v>10</v>
      </c>
      <c r="G123" s="14">
        <v>1594491.5</v>
      </c>
    </row>
    <row r="124" spans="1:7" ht="15.75">
      <c r="A124" t="s">
        <v>700</v>
      </c>
      <c r="B124" s="10" t="s">
        <v>112</v>
      </c>
      <c r="C124" s="15" t="s">
        <v>25</v>
      </c>
      <c r="D124" s="16">
        <v>179970.87</v>
      </c>
      <c r="E124" s="17">
        <v>1</v>
      </c>
      <c r="F124" s="551">
        <v>25</v>
      </c>
      <c r="G124" s="14">
        <v>4499271.75</v>
      </c>
    </row>
    <row r="125" spans="1:7" ht="15.75">
      <c r="A125" t="s">
        <v>700</v>
      </c>
      <c r="B125" s="10" t="s">
        <v>112</v>
      </c>
      <c r="C125" s="15" t="s">
        <v>25</v>
      </c>
      <c r="D125" s="16">
        <v>179970.87</v>
      </c>
      <c r="E125" s="17">
        <v>1</v>
      </c>
      <c r="F125" s="551">
        <v>15</v>
      </c>
      <c r="G125" s="14">
        <v>2699563.05</v>
      </c>
    </row>
    <row r="126" spans="1:7" ht="15.75">
      <c r="A126" t="s">
        <v>700</v>
      </c>
      <c r="B126" s="10" t="s">
        <v>40</v>
      </c>
      <c r="C126" s="15" t="s">
        <v>25</v>
      </c>
      <c r="D126" s="16">
        <v>179970.87</v>
      </c>
      <c r="E126" s="17">
        <v>2</v>
      </c>
      <c r="F126" s="551">
        <v>15</v>
      </c>
      <c r="G126" s="14">
        <v>5399126.1</v>
      </c>
    </row>
    <row r="127" spans="1:7" ht="15.75">
      <c r="A127" t="s">
        <v>700</v>
      </c>
      <c r="B127" s="10" t="s">
        <v>496</v>
      </c>
      <c r="C127" s="15" t="s">
        <v>25</v>
      </c>
      <c r="D127" s="16">
        <v>179970.87</v>
      </c>
      <c r="E127" s="17">
        <v>2</v>
      </c>
      <c r="F127" s="551">
        <v>19</v>
      </c>
      <c r="G127" s="14">
        <v>6838893.06</v>
      </c>
    </row>
    <row r="128" spans="1:7" ht="15.75">
      <c r="A128" t="s">
        <v>700</v>
      </c>
      <c r="B128" s="10" t="s">
        <v>30</v>
      </c>
      <c r="C128" s="15" t="s">
        <v>25</v>
      </c>
      <c r="D128" s="16">
        <v>294895.18</v>
      </c>
      <c r="E128" s="17">
        <v>1</v>
      </c>
      <c r="F128" s="551">
        <v>10</v>
      </c>
      <c r="G128" s="14">
        <v>2948951.8</v>
      </c>
    </row>
    <row r="129" spans="1:7" ht="15.75">
      <c r="A129" t="s">
        <v>700</v>
      </c>
      <c r="B129" s="10" t="s">
        <v>30</v>
      </c>
      <c r="C129" s="15" t="s">
        <v>25</v>
      </c>
      <c r="D129" s="16">
        <v>294895.18</v>
      </c>
      <c r="E129" s="17">
        <v>1</v>
      </c>
      <c r="F129" s="551">
        <v>6</v>
      </c>
      <c r="G129" s="14">
        <v>1769371.08</v>
      </c>
    </row>
    <row r="130" spans="1:7" ht="15.75">
      <c r="A130" t="s">
        <v>700</v>
      </c>
      <c r="B130" s="10" t="s">
        <v>39</v>
      </c>
      <c r="C130" s="15" t="s">
        <v>25</v>
      </c>
      <c r="D130" s="16">
        <v>179970.87</v>
      </c>
      <c r="E130" s="17">
        <v>1</v>
      </c>
      <c r="F130" s="551">
        <v>14</v>
      </c>
      <c r="G130" s="18">
        <v>2519592.1799999997</v>
      </c>
    </row>
    <row r="131" spans="1:7" ht="15.75">
      <c r="A131" t="s">
        <v>700</v>
      </c>
      <c r="B131" s="10" t="s">
        <v>39</v>
      </c>
      <c r="C131" s="15" t="s">
        <v>25</v>
      </c>
      <c r="D131" s="16">
        <v>179970.87</v>
      </c>
      <c r="E131" s="17">
        <v>9</v>
      </c>
      <c r="F131" s="551">
        <v>36</v>
      </c>
      <c r="G131" s="18">
        <v>58310561.88</v>
      </c>
    </row>
    <row r="132" spans="1:7" ht="15.75">
      <c r="A132" t="s">
        <v>700</v>
      </c>
      <c r="B132" s="10" t="s">
        <v>115</v>
      </c>
      <c r="C132" s="15" t="s">
        <v>25</v>
      </c>
      <c r="D132" s="16">
        <v>179970.87</v>
      </c>
      <c r="E132" s="17">
        <v>1</v>
      </c>
      <c r="F132" s="551">
        <v>15</v>
      </c>
      <c r="G132" s="18">
        <v>2699563.05</v>
      </c>
    </row>
    <row r="133" spans="1:7" ht="15.75">
      <c r="A133" t="s">
        <v>700</v>
      </c>
      <c r="B133" s="10" t="s">
        <v>29</v>
      </c>
      <c r="C133" s="15" t="s">
        <v>25</v>
      </c>
      <c r="D133" s="16">
        <v>179970.87</v>
      </c>
      <c r="E133" s="17">
        <v>1</v>
      </c>
      <c r="F133" s="551">
        <v>6</v>
      </c>
      <c r="G133" s="18">
        <v>1079825.22</v>
      </c>
    </row>
    <row r="134" spans="1:7" ht="15.75">
      <c r="A134" t="s">
        <v>700</v>
      </c>
      <c r="B134" s="10" t="s">
        <v>32</v>
      </c>
      <c r="C134" s="15" t="s">
        <v>25</v>
      </c>
      <c r="D134" s="16">
        <v>179970.87</v>
      </c>
      <c r="E134" s="17">
        <v>7</v>
      </c>
      <c r="F134" s="551">
        <v>40</v>
      </c>
      <c r="G134" s="18">
        <v>50391843.6</v>
      </c>
    </row>
    <row r="135" spans="1:7" ht="15.75">
      <c r="A135" t="s">
        <v>700</v>
      </c>
      <c r="B135" s="10" t="s">
        <v>33</v>
      </c>
      <c r="C135" s="15" t="s">
        <v>25</v>
      </c>
      <c r="D135" s="16">
        <v>218603.08000000002</v>
      </c>
      <c r="E135" s="17">
        <v>2</v>
      </c>
      <c r="F135" s="551">
        <v>6</v>
      </c>
      <c r="G135" s="18">
        <v>2623236.96</v>
      </c>
    </row>
    <row r="136" spans="1:7" ht="15.75">
      <c r="A136" t="s">
        <v>700</v>
      </c>
      <c r="B136" s="10" t="s">
        <v>36</v>
      </c>
      <c r="C136" s="15" t="s">
        <v>25</v>
      </c>
      <c r="D136" s="16">
        <v>119331.68000000001</v>
      </c>
      <c r="E136" s="17">
        <v>5</v>
      </c>
      <c r="F136" s="551">
        <v>10</v>
      </c>
      <c r="G136" s="18">
        <v>5966584</v>
      </c>
    </row>
    <row r="137" spans="1:7" ht="15.75">
      <c r="A137" t="s">
        <v>700</v>
      </c>
      <c r="B137" s="10" t="s">
        <v>36</v>
      </c>
      <c r="C137" s="15" t="s">
        <v>25</v>
      </c>
      <c r="D137" s="16">
        <v>119331.68000000001</v>
      </c>
      <c r="E137" s="17">
        <v>8</v>
      </c>
      <c r="F137" s="551">
        <v>36</v>
      </c>
      <c r="G137" s="18">
        <v>34367523.84</v>
      </c>
    </row>
    <row r="138" spans="1:7" ht="15.75">
      <c r="A138" t="s">
        <v>700</v>
      </c>
      <c r="B138" s="10" t="s">
        <v>28</v>
      </c>
      <c r="C138" s="15" t="s">
        <v>25</v>
      </c>
      <c r="D138" s="16">
        <v>179970.87</v>
      </c>
      <c r="E138" s="17">
        <v>5</v>
      </c>
      <c r="F138" s="551">
        <v>2</v>
      </c>
      <c r="G138" s="18">
        <v>1799708.7</v>
      </c>
    </row>
    <row r="139" spans="1:7" ht="15.75">
      <c r="A139" t="s">
        <v>700</v>
      </c>
      <c r="B139" s="10" t="s">
        <v>28</v>
      </c>
      <c r="C139" s="15" t="s">
        <v>25</v>
      </c>
      <c r="D139" s="16">
        <v>179970.87</v>
      </c>
      <c r="E139" s="17">
        <v>1</v>
      </c>
      <c r="F139" s="551">
        <v>15</v>
      </c>
      <c r="G139" s="18">
        <v>2699563.05</v>
      </c>
    </row>
    <row r="140" spans="1:7" ht="15.75">
      <c r="A140" t="s">
        <v>700</v>
      </c>
      <c r="B140" s="10" t="s">
        <v>28</v>
      </c>
      <c r="C140" s="15" t="s">
        <v>25</v>
      </c>
      <c r="D140" s="16">
        <v>179970.87</v>
      </c>
      <c r="E140" s="17">
        <v>1</v>
      </c>
      <c r="F140" s="551">
        <v>5</v>
      </c>
      <c r="G140" s="18">
        <v>899854.35</v>
      </c>
    </row>
    <row r="141" spans="1:7" ht="15.75">
      <c r="A141" t="s">
        <v>700</v>
      </c>
      <c r="B141" s="10" t="s">
        <v>28</v>
      </c>
      <c r="C141" s="15" t="s">
        <v>25</v>
      </c>
      <c r="D141" s="16">
        <v>179970.87</v>
      </c>
      <c r="E141" s="17">
        <v>2</v>
      </c>
      <c r="F141" s="551">
        <v>15</v>
      </c>
      <c r="G141" s="18">
        <v>5399126.1</v>
      </c>
    </row>
    <row r="142" spans="1:7" ht="15.75">
      <c r="A142" t="s">
        <v>700</v>
      </c>
      <c r="B142" s="10" t="s">
        <v>28</v>
      </c>
      <c r="C142" s="15" t="s">
        <v>25</v>
      </c>
      <c r="D142" s="16">
        <v>179970.87</v>
      </c>
      <c r="E142" s="17">
        <v>5</v>
      </c>
      <c r="F142" s="551">
        <v>35</v>
      </c>
      <c r="G142" s="18">
        <v>31494902.25</v>
      </c>
    </row>
    <row r="143" spans="1:7" ht="15.75">
      <c r="A143" t="s">
        <v>700</v>
      </c>
      <c r="B143" s="10" t="s">
        <v>28</v>
      </c>
      <c r="C143" s="15" t="s">
        <v>25</v>
      </c>
      <c r="D143" s="16">
        <v>179970.87</v>
      </c>
      <c r="E143" s="17">
        <v>2</v>
      </c>
      <c r="F143" s="551">
        <v>10</v>
      </c>
      <c r="G143" s="18">
        <v>3599417.4</v>
      </c>
    </row>
    <row r="144" spans="1:7" ht="15.75">
      <c r="A144" t="s">
        <v>700</v>
      </c>
      <c r="B144" s="10" t="s">
        <v>28</v>
      </c>
      <c r="C144" s="15" t="s">
        <v>25</v>
      </c>
      <c r="D144" s="16">
        <v>179970.87</v>
      </c>
      <c r="E144" s="17">
        <v>6</v>
      </c>
      <c r="F144" s="551">
        <v>15</v>
      </c>
      <c r="G144" s="18">
        <v>16197378.299999999</v>
      </c>
    </row>
    <row r="145" spans="1:7" ht="15.75">
      <c r="A145" t="s">
        <v>700</v>
      </c>
      <c r="B145" s="10" t="s">
        <v>28</v>
      </c>
      <c r="C145" s="15" t="s">
        <v>25</v>
      </c>
      <c r="D145" s="16">
        <v>179970.87</v>
      </c>
      <c r="E145" s="17">
        <v>2</v>
      </c>
      <c r="F145" s="551">
        <v>6</v>
      </c>
      <c r="G145" s="18">
        <v>2159650.44</v>
      </c>
    </row>
    <row r="146" spans="1:7" ht="15.75">
      <c r="A146" t="s">
        <v>700</v>
      </c>
      <c r="B146" s="10" t="s">
        <v>28</v>
      </c>
      <c r="C146" s="15" t="s">
        <v>25</v>
      </c>
      <c r="D146" s="16">
        <v>179970.87</v>
      </c>
      <c r="E146" s="17">
        <v>2</v>
      </c>
      <c r="F146" s="551">
        <v>5</v>
      </c>
      <c r="G146" s="18">
        <v>1799708.7</v>
      </c>
    </row>
    <row r="147" spans="1:7" ht="15.75">
      <c r="A147" t="s">
        <v>700</v>
      </c>
      <c r="B147" s="10" t="s">
        <v>306</v>
      </c>
      <c r="C147" s="15" t="s">
        <v>25</v>
      </c>
      <c r="D147" s="16">
        <v>179970.87</v>
      </c>
      <c r="E147" s="17">
        <v>10</v>
      </c>
      <c r="F147" s="551">
        <v>3</v>
      </c>
      <c r="G147" s="18">
        <v>5399126.1</v>
      </c>
    </row>
    <row r="148" spans="1:7" ht="15.75">
      <c r="A148" t="s">
        <v>700</v>
      </c>
      <c r="B148" s="10" t="s">
        <v>306</v>
      </c>
      <c r="C148" s="15" t="s">
        <v>25</v>
      </c>
      <c r="D148" s="16">
        <v>179970.87</v>
      </c>
      <c r="E148" s="17">
        <v>2</v>
      </c>
      <c r="F148" s="551">
        <v>10</v>
      </c>
      <c r="G148" s="18">
        <v>3599417.4</v>
      </c>
    </row>
    <row r="149" spans="1:7" ht="15.75">
      <c r="A149" t="s">
        <v>700</v>
      </c>
      <c r="B149" s="10" t="s">
        <v>306</v>
      </c>
      <c r="C149" s="15" t="s">
        <v>25</v>
      </c>
      <c r="D149" s="16">
        <v>179970.87</v>
      </c>
      <c r="E149" s="17">
        <v>2</v>
      </c>
      <c r="F149" s="551">
        <v>10</v>
      </c>
      <c r="G149" s="18">
        <v>3599417.4</v>
      </c>
    </row>
    <row r="150" spans="1:7" ht="15.75">
      <c r="A150" t="s">
        <v>700</v>
      </c>
      <c r="B150" s="10" t="s">
        <v>306</v>
      </c>
      <c r="C150" s="15" t="s">
        <v>25</v>
      </c>
      <c r="D150" s="16">
        <v>179970.87</v>
      </c>
      <c r="E150" s="17">
        <v>2</v>
      </c>
      <c r="F150" s="551">
        <v>5</v>
      </c>
      <c r="G150" s="18">
        <v>1799708.7</v>
      </c>
    </row>
    <row r="151" spans="1:7" ht="15.75">
      <c r="A151" t="s">
        <v>700</v>
      </c>
      <c r="B151" s="10" t="s">
        <v>27</v>
      </c>
      <c r="C151" s="15" t="s">
        <v>25</v>
      </c>
      <c r="D151" s="16">
        <v>179970.87</v>
      </c>
      <c r="E151" s="17">
        <v>4</v>
      </c>
      <c r="F151" s="551">
        <v>4</v>
      </c>
      <c r="G151" s="18">
        <v>2879533.92</v>
      </c>
    </row>
    <row r="152" spans="1:7" ht="15.75">
      <c r="A152" t="s">
        <v>700</v>
      </c>
      <c r="B152" s="10" t="s">
        <v>27</v>
      </c>
      <c r="C152" s="15" t="s">
        <v>25</v>
      </c>
      <c r="D152" s="16">
        <v>179970.87</v>
      </c>
      <c r="E152" s="17">
        <v>10</v>
      </c>
      <c r="F152" s="551">
        <v>35</v>
      </c>
      <c r="G152" s="18">
        <v>62989804.5</v>
      </c>
    </row>
    <row r="153" spans="1:7" ht="15.75">
      <c r="A153" t="s">
        <v>700</v>
      </c>
      <c r="B153" s="10" t="s">
        <v>27</v>
      </c>
      <c r="C153" s="15" t="s">
        <v>25</v>
      </c>
      <c r="D153" s="16">
        <v>179970.87</v>
      </c>
      <c r="E153" s="17">
        <v>3</v>
      </c>
      <c r="F153" s="551">
        <v>10</v>
      </c>
      <c r="G153" s="18">
        <v>5399126.1</v>
      </c>
    </row>
    <row r="154" spans="1:7" ht="15.75">
      <c r="A154" t="s">
        <v>700</v>
      </c>
      <c r="B154" s="10" t="s">
        <v>27</v>
      </c>
      <c r="C154" s="15" t="s">
        <v>25</v>
      </c>
      <c r="D154" s="16">
        <v>179970.87</v>
      </c>
      <c r="E154" s="17">
        <v>8</v>
      </c>
      <c r="F154" s="551">
        <v>14</v>
      </c>
      <c r="G154" s="18">
        <v>20156737.439999998</v>
      </c>
    </row>
    <row r="155" spans="1:7" ht="15.75">
      <c r="A155" t="s">
        <v>700</v>
      </c>
      <c r="B155" s="10" t="s">
        <v>27</v>
      </c>
      <c r="C155" s="15" t="s">
        <v>25</v>
      </c>
      <c r="D155" s="16">
        <v>179970.87</v>
      </c>
      <c r="E155" s="17">
        <v>2</v>
      </c>
      <c r="F155" s="551">
        <v>6</v>
      </c>
      <c r="G155" s="18">
        <v>2159650.44</v>
      </c>
    </row>
    <row r="156" spans="1:7" ht="15.75">
      <c r="A156" t="s">
        <v>700</v>
      </c>
      <c r="B156" s="10" t="s">
        <v>27</v>
      </c>
      <c r="C156" s="15" t="s">
        <v>25</v>
      </c>
      <c r="D156" s="16">
        <v>179970.87</v>
      </c>
      <c r="E156" s="17">
        <v>2</v>
      </c>
      <c r="F156" s="551">
        <v>5</v>
      </c>
      <c r="G156" s="18">
        <v>1799708.7</v>
      </c>
    </row>
    <row r="157" spans="1:7" ht="15.75">
      <c r="A157" t="s">
        <v>700</v>
      </c>
      <c r="B157" s="10" t="s">
        <v>27</v>
      </c>
      <c r="C157" s="15" t="s">
        <v>25</v>
      </c>
      <c r="D157" s="16">
        <v>179970.87</v>
      </c>
      <c r="E157" s="17">
        <v>3</v>
      </c>
      <c r="F157" s="551">
        <v>5</v>
      </c>
      <c r="G157" s="18">
        <v>2699563.05</v>
      </c>
    </row>
    <row r="158" spans="1:7" ht="15.75">
      <c r="A158" t="s">
        <v>700</v>
      </c>
      <c r="B158" s="10" t="s">
        <v>306</v>
      </c>
      <c r="C158" s="15" t="s">
        <v>25</v>
      </c>
      <c r="D158" s="16">
        <v>179970.87</v>
      </c>
      <c r="E158" s="17">
        <v>4</v>
      </c>
      <c r="F158" s="551">
        <v>4</v>
      </c>
      <c r="G158" s="18">
        <v>2879533.92</v>
      </c>
    </row>
    <row r="159" spans="1:7" ht="15.75">
      <c r="A159" t="s">
        <v>700</v>
      </c>
      <c r="B159" s="10" t="s">
        <v>306</v>
      </c>
      <c r="C159" s="15" t="s">
        <v>25</v>
      </c>
      <c r="D159" s="16">
        <v>179970.87</v>
      </c>
      <c r="E159" s="17">
        <v>2</v>
      </c>
      <c r="F159" s="551">
        <v>20</v>
      </c>
      <c r="G159" s="18">
        <v>7198834.8</v>
      </c>
    </row>
    <row r="160" spans="1:7" ht="15.75">
      <c r="A160" t="s">
        <v>700</v>
      </c>
      <c r="B160" s="10" t="s">
        <v>306</v>
      </c>
      <c r="C160" s="15" t="s">
        <v>25</v>
      </c>
      <c r="D160" s="16">
        <v>179970.87</v>
      </c>
      <c r="E160" s="17">
        <v>15</v>
      </c>
      <c r="F160" s="551">
        <v>35</v>
      </c>
      <c r="G160" s="18">
        <v>94484706.75</v>
      </c>
    </row>
    <row r="161" spans="1:7" ht="15.75">
      <c r="A161" t="s">
        <v>700</v>
      </c>
      <c r="B161" s="10" t="s">
        <v>306</v>
      </c>
      <c r="C161" s="15" t="s">
        <v>25</v>
      </c>
      <c r="D161" s="16">
        <v>179970.87</v>
      </c>
      <c r="E161" s="17">
        <v>10</v>
      </c>
      <c r="F161" s="551">
        <v>14</v>
      </c>
      <c r="G161" s="18">
        <v>25195921.799999997</v>
      </c>
    </row>
    <row r="162" spans="1:7" ht="15.75">
      <c r="A162" t="s">
        <v>700</v>
      </c>
      <c r="B162" s="10" t="s">
        <v>306</v>
      </c>
      <c r="C162" s="15" t="s">
        <v>25</v>
      </c>
      <c r="D162" s="16">
        <v>179970.87</v>
      </c>
      <c r="E162" s="17">
        <v>3</v>
      </c>
      <c r="F162" s="551">
        <v>6</v>
      </c>
      <c r="G162" s="18">
        <v>3239475.66</v>
      </c>
    </row>
    <row r="163" spans="1:7" ht="15.75">
      <c r="A163" t="s">
        <v>700</v>
      </c>
      <c r="B163" s="10" t="s">
        <v>305</v>
      </c>
      <c r="C163" s="15" t="s">
        <v>25</v>
      </c>
      <c r="D163" s="16">
        <v>179970.87</v>
      </c>
      <c r="E163" s="17">
        <v>4</v>
      </c>
      <c r="F163" s="551">
        <v>4</v>
      </c>
      <c r="G163" s="18">
        <v>2879533.92</v>
      </c>
    </row>
    <row r="164" spans="1:7" ht="15.75">
      <c r="A164" t="s">
        <v>700</v>
      </c>
      <c r="B164" s="10" t="s">
        <v>305</v>
      </c>
      <c r="C164" s="15" t="s">
        <v>25</v>
      </c>
      <c r="D164" s="16">
        <v>179970.87</v>
      </c>
      <c r="E164" s="17">
        <v>10</v>
      </c>
      <c r="F164" s="551">
        <v>25</v>
      </c>
      <c r="G164" s="18">
        <v>44992717.5</v>
      </c>
    </row>
    <row r="165" spans="1:7" ht="16.5" thickBot="1">
      <c r="A165" t="s">
        <v>700</v>
      </c>
      <c r="B165" s="538" t="s">
        <v>41</v>
      </c>
      <c r="C165" s="539"/>
      <c r="D165" s="539"/>
      <c r="E165" s="539"/>
      <c r="F165" s="545">
        <f>SUM(F123:F164)</f>
        <v>586</v>
      </c>
      <c r="G165" s="19">
        <v>543110226.46</v>
      </c>
    </row>
    <row r="166" spans="2:7" ht="31.5">
      <c r="B166" s="8" t="s">
        <v>18</v>
      </c>
      <c r="C166" s="8" t="s">
        <v>19</v>
      </c>
      <c r="D166" s="9" t="s">
        <v>20</v>
      </c>
      <c r="E166" s="8" t="s">
        <v>21</v>
      </c>
      <c r="F166" s="673" t="s">
        <v>22</v>
      </c>
      <c r="G166" s="8" t="s">
        <v>23</v>
      </c>
    </row>
    <row r="167" spans="1:7" ht="15.75">
      <c r="A167" t="s">
        <v>893</v>
      </c>
      <c r="B167" s="10" t="s">
        <v>38</v>
      </c>
      <c r="C167" s="11" t="s">
        <v>24</v>
      </c>
      <c r="D167" s="12">
        <v>285833.24</v>
      </c>
      <c r="E167" s="13"/>
      <c r="F167" s="674"/>
      <c r="G167" s="14">
        <v>0</v>
      </c>
    </row>
    <row r="168" spans="1:7" ht="15.75">
      <c r="A168" t="s">
        <v>893</v>
      </c>
      <c r="B168" s="10" t="s">
        <v>305</v>
      </c>
      <c r="C168" s="15" t="s">
        <v>25</v>
      </c>
      <c r="D168" s="16">
        <v>174440.80000000002</v>
      </c>
      <c r="E168" s="17"/>
      <c r="F168" s="675"/>
      <c r="G168" s="18">
        <v>0</v>
      </c>
    </row>
    <row r="169" spans="1:7" ht="15.75">
      <c r="A169" t="s">
        <v>893</v>
      </c>
      <c r="B169" s="10" t="s">
        <v>306</v>
      </c>
      <c r="C169" s="15" t="s">
        <v>25</v>
      </c>
      <c r="D169" s="16">
        <v>174440.80000000002</v>
      </c>
      <c r="E169" s="17"/>
      <c r="F169" s="675"/>
      <c r="G169" s="18">
        <v>0</v>
      </c>
    </row>
    <row r="170" spans="1:7" ht="15.75">
      <c r="A170" t="s">
        <v>893</v>
      </c>
      <c r="B170" s="10" t="s">
        <v>27</v>
      </c>
      <c r="C170" s="15" t="s">
        <v>25</v>
      </c>
      <c r="D170" s="16">
        <v>174440.80000000002</v>
      </c>
      <c r="E170" s="17"/>
      <c r="F170" s="675"/>
      <c r="G170" s="18">
        <v>0</v>
      </c>
    </row>
    <row r="171" spans="1:7" ht="15.75">
      <c r="A171" t="s">
        <v>893</v>
      </c>
      <c r="B171" s="10" t="s">
        <v>28</v>
      </c>
      <c r="C171" s="15" t="s">
        <v>25</v>
      </c>
      <c r="D171" s="16">
        <v>211885.42</v>
      </c>
      <c r="E171" s="17"/>
      <c r="F171" s="675"/>
      <c r="G171" s="18">
        <v>0</v>
      </c>
    </row>
    <row r="172" spans="1:7" ht="15.75">
      <c r="A172" t="s">
        <v>893</v>
      </c>
      <c r="B172" s="10" t="s">
        <v>29</v>
      </c>
      <c r="C172" s="15" t="s">
        <v>25</v>
      </c>
      <c r="D172" s="16">
        <v>174440.80000000002</v>
      </c>
      <c r="E172" s="17"/>
      <c r="F172" s="675"/>
      <c r="G172" s="18">
        <v>0</v>
      </c>
    </row>
    <row r="173" spans="1:7" ht="15.75">
      <c r="A173" t="s">
        <v>893</v>
      </c>
      <c r="B173" s="10" t="s">
        <v>26</v>
      </c>
      <c r="C173" s="15" t="s">
        <v>25</v>
      </c>
      <c r="D173" s="16">
        <v>211885.42</v>
      </c>
      <c r="E173" s="17"/>
      <c r="F173" s="675"/>
      <c r="G173" s="18">
        <v>0</v>
      </c>
    </row>
    <row r="174" spans="1:7" ht="15.75">
      <c r="A174" t="s">
        <v>893</v>
      </c>
      <c r="B174" s="10" t="s">
        <v>30</v>
      </c>
      <c r="C174" s="15" t="s">
        <v>25</v>
      </c>
      <c r="D174" s="16">
        <v>285833.24</v>
      </c>
      <c r="E174" s="17"/>
      <c r="F174" s="675"/>
      <c r="G174" s="18">
        <v>0</v>
      </c>
    </row>
    <row r="175" spans="1:7" ht="15.75">
      <c r="A175" t="s">
        <v>893</v>
      </c>
      <c r="B175" s="10" t="s">
        <v>30</v>
      </c>
      <c r="C175" s="15" t="s">
        <v>25</v>
      </c>
      <c r="D175" s="16">
        <v>285833.24</v>
      </c>
      <c r="E175" s="17"/>
      <c r="F175" s="675"/>
      <c r="G175" s="18">
        <v>0</v>
      </c>
    </row>
    <row r="176" spans="1:7" ht="15.75">
      <c r="A176" t="s">
        <v>893</v>
      </c>
      <c r="B176" s="10" t="s">
        <v>31</v>
      </c>
      <c r="C176" s="15" t="s">
        <v>25</v>
      </c>
      <c r="D176" s="16">
        <v>211885.42</v>
      </c>
      <c r="E176" s="17"/>
      <c r="F176" s="675"/>
      <c r="G176" s="18">
        <v>0</v>
      </c>
    </row>
    <row r="177" spans="1:7" ht="15.75">
      <c r="A177" t="s">
        <v>893</v>
      </c>
      <c r="B177" s="10" t="s">
        <v>31</v>
      </c>
      <c r="C177" s="15" t="s">
        <v>25</v>
      </c>
      <c r="D177" s="16">
        <v>211885.42</v>
      </c>
      <c r="E177" s="17"/>
      <c r="F177" s="675"/>
      <c r="G177" s="18">
        <v>0</v>
      </c>
    </row>
    <row r="178" spans="1:7" ht="15.75">
      <c r="A178" t="s">
        <v>893</v>
      </c>
      <c r="B178" s="10" t="s">
        <v>32</v>
      </c>
      <c r="C178" s="15" t="s">
        <v>25</v>
      </c>
      <c r="D178" s="16">
        <v>174440.80000000002</v>
      </c>
      <c r="E178" s="17">
        <v>5</v>
      </c>
      <c r="F178" s="675">
        <v>7</v>
      </c>
      <c r="G178" s="18">
        <v>6105428</v>
      </c>
    </row>
    <row r="179" spans="1:7" ht="15.75">
      <c r="A179" t="s">
        <v>893</v>
      </c>
      <c r="B179" s="10" t="s">
        <v>30</v>
      </c>
      <c r="C179" s="15" t="s">
        <v>25</v>
      </c>
      <c r="D179" s="16">
        <v>285833.24</v>
      </c>
      <c r="E179" s="17"/>
      <c r="F179" s="675"/>
      <c r="G179" s="18">
        <v>0</v>
      </c>
    </row>
    <row r="180" spans="1:7" ht="15.75">
      <c r="A180" t="s">
        <v>893</v>
      </c>
      <c r="B180" s="10" t="s">
        <v>33</v>
      </c>
      <c r="C180" s="15" t="s">
        <v>25</v>
      </c>
      <c r="D180" s="16">
        <v>211885.42</v>
      </c>
      <c r="E180" s="17">
        <v>1</v>
      </c>
      <c r="F180" s="675">
        <v>7</v>
      </c>
      <c r="G180" s="18">
        <v>1483197.9400000002</v>
      </c>
    </row>
    <row r="181" spans="1:7" ht="15.75">
      <c r="A181" t="s">
        <v>893</v>
      </c>
      <c r="B181" s="10" t="s">
        <v>34</v>
      </c>
      <c r="C181" s="15" t="s">
        <v>25</v>
      </c>
      <c r="D181" s="16">
        <v>134588.04</v>
      </c>
      <c r="E181" s="17"/>
      <c r="F181" s="675"/>
      <c r="G181" s="18">
        <v>0</v>
      </c>
    </row>
    <row r="182" spans="1:7" ht="15.75">
      <c r="A182" t="s">
        <v>893</v>
      </c>
      <c r="B182" s="10" t="s">
        <v>35</v>
      </c>
      <c r="C182" s="15" t="s">
        <v>25</v>
      </c>
      <c r="D182" s="16">
        <v>115664.88</v>
      </c>
      <c r="E182" s="17"/>
      <c r="F182" s="675"/>
      <c r="G182" s="18">
        <v>0</v>
      </c>
    </row>
    <row r="183" spans="1:7" ht="15.75">
      <c r="A183" t="s">
        <v>893</v>
      </c>
      <c r="B183" s="10" t="s">
        <v>36</v>
      </c>
      <c r="C183" s="15" t="s">
        <v>25</v>
      </c>
      <c r="D183" s="16">
        <v>115664.88</v>
      </c>
      <c r="E183" s="17">
        <v>1</v>
      </c>
      <c r="F183" s="675">
        <v>7</v>
      </c>
      <c r="G183" s="18">
        <v>809654.16</v>
      </c>
    </row>
    <row r="184" spans="1:7" ht="15.75">
      <c r="A184" t="s">
        <v>893</v>
      </c>
      <c r="B184" s="10" t="s">
        <v>37</v>
      </c>
      <c r="C184" s="15" t="s">
        <v>25</v>
      </c>
      <c r="D184" s="16">
        <v>134588.04</v>
      </c>
      <c r="E184" s="17"/>
      <c r="F184" s="675"/>
      <c r="G184" s="18">
        <v>0</v>
      </c>
    </row>
    <row r="185" spans="1:7" ht="15.75">
      <c r="A185" t="s">
        <v>893</v>
      </c>
      <c r="B185" s="10" t="s">
        <v>37</v>
      </c>
      <c r="C185" s="15" t="s">
        <v>25</v>
      </c>
      <c r="D185" s="16">
        <v>134588.04</v>
      </c>
      <c r="E185" s="17"/>
      <c r="F185" s="675"/>
      <c r="G185" s="18">
        <v>0</v>
      </c>
    </row>
    <row r="186" spans="1:7" ht="15.75">
      <c r="A186" t="s">
        <v>893</v>
      </c>
      <c r="B186" s="10" t="s">
        <v>38</v>
      </c>
      <c r="C186" s="15" t="s">
        <v>25</v>
      </c>
      <c r="D186" s="16">
        <v>285833.24</v>
      </c>
      <c r="E186" s="17"/>
      <c r="F186" s="675"/>
      <c r="G186" s="18">
        <v>0</v>
      </c>
    </row>
    <row r="187" spans="1:7" ht="15.75">
      <c r="A187" t="s">
        <v>893</v>
      </c>
      <c r="B187" s="10" t="s">
        <v>13</v>
      </c>
      <c r="C187" s="15" t="s">
        <v>25</v>
      </c>
      <c r="D187" s="16">
        <v>168260.80000000002</v>
      </c>
      <c r="E187" s="17"/>
      <c r="F187" s="675"/>
      <c r="G187" s="18">
        <v>0</v>
      </c>
    </row>
    <row r="188" spans="1:7" ht="15.75">
      <c r="A188" t="s">
        <v>893</v>
      </c>
      <c r="B188" s="10" t="s">
        <v>39</v>
      </c>
      <c r="C188" s="15" t="s">
        <v>25</v>
      </c>
      <c r="D188" s="16">
        <v>168260.80000000002</v>
      </c>
      <c r="E188" s="17"/>
      <c r="F188" s="675"/>
      <c r="G188" s="18">
        <v>0</v>
      </c>
    </row>
    <row r="189" spans="1:7" ht="15.75">
      <c r="A189" t="s">
        <v>893</v>
      </c>
      <c r="B189" s="10" t="s">
        <v>40</v>
      </c>
      <c r="C189" s="15" t="s">
        <v>25</v>
      </c>
      <c r="D189" s="16">
        <v>154549.44</v>
      </c>
      <c r="E189" s="17"/>
      <c r="F189" s="675"/>
      <c r="G189" s="18">
        <v>12980215</v>
      </c>
    </row>
    <row r="190" spans="1:7" ht="15.75">
      <c r="A190" t="s">
        <v>893</v>
      </c>
      <c r="B190" s="10" t="s">
        <v>28</v>
      </c>
      <c r="C190" s="15" t="s">
        <v>25</v>
      </c>
      <c r="D190" s="16">
        <v>211885.42</v>
      </c>
      <c r="E190" s="17"/>
      <c r="F190" s="675"/>
      <c r="G190" s="18">
        <v>0</v>
      </c>
    </row>
    <row r="191" spans="2:7" ht="16.5" thickBot="1">
      <c r="B191" s="538" t="s">
        <v>41</v>
      </c>
      <c r="C191" s="539"/>
      <c r="D191" s="539"/>
      <c r="E191" s="539"/>
      <c r="F191" s="676">
        <f>SUM(F177:F189)</f>
        <v>21</v>
      </c>
      <c r="G191" s="19">
        <f>8398280.1+G189</f>
        <v>21378495.1</v>
      </c>
    </row>
    <row r="192" ht="15">
      <c r="G192" s="655">
        <v>21378495</v>
      </c>
    </row>
    <row r="193" ht="15">
      <c r="G193" s="60">
        <f>+G192-G191</f>
        <v>-0.10000000149011612</v>
      </c>
    </row>
  </sheetData>
  <sheetProtection/>
  <dataValidations count="11">
    <dataValidation type="list" allowBlank="1" showInputMessage="1" showErrorMessage="1" promptTitle="LISTA DE CARGOS Y CATEGORIAS" prompt="Escoja de la lista el cargo o la categoria del personal que saldrá de comisión. Al escoger un cargo o categoria automaticamente calcula los viaticos correspondiente a un dia. " errorTitle="Advertencia" error="Solo puede escoger una de las opciones de la lista." sqref="B2:B4">
      <formula1>$CL$3132:$CL$3181</formula1>
    </dataValidation>
    <dataValidation allowBlank="1" showInputMessage="1" showErrorMessage="1" prompt="En esta casilla debe incluir la sumatoria dede dias cada una de las personas que identífico para esta categoria o cargo. " sqref="F1 F34 F8:F31 F6 F3:F4 F36:F39 F41:F42 F44:F94 F96 F98:F120 F122:F164 F166 F168:F190"/>
    <dataValidation allowBlank="1" showInputMessage="1" showErrorMessage="1" prompt="Debe identificar cuantas personas de cada cargo o categoria requeren salir a comisión.&#10; " sqref="E2:E4 E33:E34 E7:E31 E36:E39 E41 E43:E94 E97:E120 E123:E164 E167:E190"/>
    <dataValidation allowBlank="1" showInputMessage="1" showErrorMessage="1" prompt="El valor total de los viáticos por cada categoria  se calcula AUTOMATICAMENTE.&#10;" sqref="G2:G4 G33:G34 G7:G31 G36:G39 G41 G43:G94 G97:G120 G123:G164 G167:G190"/>
    <dataValidation allowBlank="1" showInputMessage="1" showErrorMessage="1" prompt="En esta casilla debe incluir la sumatoria de dias, de cada una de las personas que identífico para esta categoria o cargo. " sqref="F2 F33 F7 F43 F97 F167"/>
    <dataValidation type="list" allowBlank="1" showInputMessage="1" showErrorMessage="1" promptTitle="LISTA DE CARGOS Y CATEGORIAS" prompt="Escoja de la lista el cargo o la categoria del personal que saldrá de comisión. Al escoger un cargo o categoria automaticamente calcula los viaticos correspondiente a un dia. " errorTitle="Advertencia" error="Solo puede escoger una de las opciones de la lista." sqref="B7:B31">
      <formula1>$CK$3156:$CK$3205</formula1>
    </dataValidation>
    <dataValidation type="list" allowBlank="1" showInputMessage="1" showErrorMessage="1" promptTitle="LISTA DE CARGOS Y CATEGORIAS" prompt="Escoja de la lista el cargo o la categoria del personal que saldrá de comisión. Al escoger un cargo o categoria automaticamente calcula los viaticos correspondiente a un dia. " errorTitle="Advertencia" error="Solo puede escoger una de las opciones de la lista." sqref="B33:B34">
      <formula1>$CK$3153:$CK$3202</formula1>
    </dataValidation>
    <dataValidation type="list" allowBlank="1" showInputMessage="1" showErrorMessage="1" promptTitle="LISTA DE CARGOS Y CATEGORIAS" prompt="Escoja de la lista el cargo o la categoria del personal que saldrá de comisión. Al escoger un cargo o categoria automaticamente calcula los viaticos correspondiente a un dia. " errorTitle="Advertencia" error="Solo puede escoger una de las opciones de la lista." sqref="B36:B39">
      <formula1>$CK$3175:$CK$3224</formula1>
    </dataValidation>
    <dataValidation type="list" allowBlank="1" showInputMessage="1" showErrorMessage="1" promptTitle="LISTA DE CARGOS Y CATEGORIAS" prompt="Escoja de la lista el cargo o la categoria del personal que saldrá de comisión. Al escoger un cargo o categoria automaticamente calcula los viaticos correspondiente a un dia. " errorTitle="Advertencia" error="Solo puede escoger una de las opciones de la lista." sqref="B41 B97:B120 B167:B190">
      <formula1>$CK$3195:$CK$3244</formula1>
    </dataValidation>
    <dataValidation type="list" allowBlank="1" showInputMessage="1" showErrorMessage="1" promptTitle="LISTA DE CARGOS Y CATEGORIAS" prompt="Escoja de la lista el cargo o la categoria del personal que saldrá de comisión. Al escoger un cargo o categoria automaticamente calcula los viaticos correspondiente a un dia. " errorTitle="Advertencia" error="Solo puede escoger una de las opciones de la lista." sqref="B43:B94">
      <formula1>$CK$3329:$CK$3364</formula1>
    </dataValidation>
    <dataValidation type="list" allowBlank="1" showInputMessage="1" showErrorMessage="1" promptTitle="LISTA DE CARGOS Y CATEGORIAS" prompt="Escoja de la lista el cargo o la categoria del personal que saldrá de comisión. Al escoger un cargo o categoria automaticamente calcula los viaticos correspondiente a un dia. " errorTitle="Advertencia" error="Solo puede escoger una de las opciones de la lista." sqref="B123:B164">
      <formula1>$CK$3254:$CK$3303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cramos</dc:creator>
  <cp:keywords/>
  <dc:description/>
  <cp:lastModifiedBy>INGEOMINAS</cp:lastModifiedBy>
  <cp:lastPrinted>2012-09-17T22:02:33Z</cp:lastPrinted>
  <dcterms:created xsi:type="dcterms:W3CDTF">2012-01-17T14:55:48Z</dcterms:created>
  <dcterms:modified xsi:type="dcterms:W3CDTF">2012-09-18T14:34:02Z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25XCQX5SHMCR-1963792861-2</vt:lpwstr>
  </property>
  <property fmtid="{D5CDD505-2E9C-101B-9397-08002B2CF9AE}" pid="3" name="_dlc_DocIdItemGuid">
    <vt:lpwstr>bd227151-52f7-4a04-b591-52c09d13195c</vt:lpwstr>
  </property>
  <property fmtid="{D5CDD505-2E9C-101B-9397-08002B2CF9AE}" pid="4" name="_dlc_DocIdUrl">
    <vt:lpwstr>http://srv-shp1:81/ControlYRendicion/TransparenciasYAccesoAlaInformacion/_layouts/15/DocIdRedir.aspx?ID=25XCQX5SHMCR-1963792861-2, 25XCQX5SHMCR-1963792861-2</vt:lpwstr>
  </property>
</Properties>
</file>