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P1\2016\PUBLICACIÓN DE DOCUMENTOS 2016\"/>
    </mc:Choice>
  </mc:AlternateContent>
  <bookViews>
    <workbookView xWindow="0" yWindow="0" windowWidth="20490" windowHeight="7755"/>
  </bookViews>
  <sheets>
    <sheet name="REP_EPG034_EjecucionPresupuesta" sheetId="1" r:id="rId1"/>
    <sheet name="total" sheetId="2" r:id="rId2"/>
    <sheet name="funcionamiento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52511"/>
</workbook>
</file>

<file path=xl/calcChain.xml><?xml version="1.0" encoding="utf-8"?>
<calcChain xmlns="http://schemas.openxmlformats.org/spreadsheetml/2006/main">
  <c r="D5" i="3" l="1"/>
  <c r="C7" i="3"/>
  <c r="C6" i="3"/>
  <c r="F6" i="3" s="1"/>
  <c r="C5" i="3"/>
  <c r="F5" i="3" s="1"/>
  <c r="T9" i="1"/>
  <c r="U9" i="1"/>
  <c r="V9" i="1"/>
  <c r="W9" i="1"/>
  <c r="X9" i="1"/>
  <c r="Y9" i="1"/>
  <c r="Z9" i="1"/>
  <c r="AA9" i="1"/>
  <c r="T8" i="1"/>
  <c r="U8" i="1"/>
  <c r="V8" i="1"/>
  <c r="W8" i="1"/>
  <c r="X8" i="1"/>
  <c r="D7" i="3" s="1"/>
  <c r="G7" i="3" s="1"/>
  <c r="Y8" i="1"/>
  <c r="Z8" i="1"/>
  <c r="T7" i="1"/>
  <c r="U7" i="1"/>
  <c r="V7" i="1"/>
  <c r="W7" i="1"/>
  <c r="X7" i="1"/>
  <c r="D6" i="3" s="1"/>
  <c r="G6" i="3" s="1"/>
  <c r="Y7" i="1"/>
  <c r="Z7" i="1"/>
  <c r="T6" i="1"/>
  <c r="U6" i="1"/>
  <c r="V6" i="1"/>
  <c r="W6" i="1"/>
  <c r="X6" i="1"/>
  <c r="Y6" i="1"/>
  <c r="Z6" i="1"/>
  <c r="S9" i="1"/>
  <c r="S8" i="1"/>
  <c r="S7" i="1"/>
  <c r="S6" i="1"/>
  <c r="E9" i="2"/>
  <c r="I9" i="2" s="1"/>
  <c r="E8" i="2"/>
  <c r="I8" i="2" s="1"/>
  <c r="E6" i="2"/>
  <c r="I6" i="2" s="1"/>
  <c r="E5" i="2"/>
  <c r="D14" i="2"/>
  <c r="D16" i="2" s="1"/>
  <c r="C10" i="2"/>
  <c r="C8" i="2"/>
  <c r="C7" i="2"/>
  <c r="G7" i="2" s="1"/>
  <c r="C6" i="2"/>
  <c r="C5" i="2"/>
  <c r="T40" i="1"/>
  <c r="U40" i="1"/>
  <c r="V40" i="1"/>
  <c r="W40" i="1"/>
  <c r="X40" i="1"/>
  <c r="E13" i="2" s="1"/>
  <c r="I13" i="2" s="1"/>
  <c r="Y40" i="1"/>
  <c r="Z40" i="1"/>
  <c r="S40" i="1"/>
  <c r="T37" i="1"/>
  <c r="U37" i="1"/>
  <c r="C11" i="2" s="1"/>
  <c r="G11" i="2" s="1"/>
  <c r="V37" i="1"/>
  <c r="W37" i="1"/>
  <c r="X37" i="1"/>
  <c r="E11" i="2" s="1"/>
  <c r="I11" i="2" s="1"/>
  <c r="Y37" i="1"/>
  <c r="Z37" i="1"/>
  <c r="S37" i="1"/>
  <c r="T5" i="1"/>
  <c r="U5" i="1"/>
  <c r="C15" i="2" s="1"/>
  <c r="V5" i="1"/>
  <c r="W5" i="1"/>
  <c r="X5" i="1"/>
  <c r="E15" i="2" s="1"/>
  <c r="Y5" i="1"/>
  <c r="Z5" i="1"/>
  <c r="AA5" i="1"/>
  <c r="AB5" i="1"/>
  <c r="S5" i="1"/>
  <c r="E9" i="3"/>
  <c r="H9" i="3" s="1"/>
  <c r="B9" i="3"/>
  <c r="H8" i="3"/>
  <c r="E8" i="3"/>
  <c r="D8" i="3"/>
  <c r="G8" i="3" s="1"/>
  <c r="C8" i="3"/>
  <c r="F8" i="3" s="1"/>
  <c r="H7" i="3"/>
  <c r="F7" i="3"/>
  <c r="E7" i="3"/>
  <c r="E6" i="3"/>
  <c r="H6" i="3" s="1"/>
  <c r="H5" i="3"/>
  <c r="G5" i="3"/>
  <c r="E5" i="3"/>
  <c r="F15" i="2"/>
  <c r="B15" i="2"/>
  <c r="H15" i="2" s="1"/>
  <c r="F13" i="2"/>
  <c r="C13" i="2"/>
  <c r="B13" i="2"/>
  <c r="H13" i="2" s="1"/>
  <c r="F12" i="2"/>
  <c r="E12" i="2"/>
  <c r="C12" i="2"/>
  <c r="B12" i="2"/>
  <c r="H12" i="2" s="1"/>
  <c r="F11" i="2"/>
  <c r="J11" i="2" s="1"/>
  <c r="H11" i="2"/>
  <c r="B11" i="2"/>
  <c r="F10" i="2"/>
  <c r="E10" i="2"/>
  <c r="B10" i="2"/>
  <c r="H10" i="2" s="1"/>
  <c r="F9" i="2"/>
  <c r="J9" i="2" s="1"/>
  <c r="H9" i="2"/>
  <c r="C9" i="2"/>
  <c r="G9" i="2" s="1"/>
  <c r="B9" i="2"/>
  <c r="F8" i="2"/>
  <c r="G8" i="2"/>
  <c r="B8" i="2"/>
  <c r="H8" i="2" s="1"/>
  <c r="F7" i="2"/>
  <c r="J7" i="2" s="1"/>
  <c r="E7" i="2"/>
  <c r="I7" i="2" s="1"/>
  <c r="B7" i="2"/>
  <c r="H7" i="2" s="1"/>
  <c r="F6" i="2"/>
  <c r="J6" i="2" s="1"/>
  <c r="H6" i="2"/>
  <c r="F5" i="2"/>
  <c r="B5" i="2"/>
  <c r="D9" i="3" l="1"/>
  <c r="G9" i="3" s="1"/>
  <c r="C9" i="3"/>
  <c r="F9" i="3" s="1"/>
  <c r="J8" i="2"/>
  <c r="J10" i="2"/>
  <c r="I12" i="2"/>
  <c r="J12" i="2"/>
  <c r="G13" i="2"/>
  <c r="B14" i="2"/>
  <c r="B16" i="2" s="1"/>
  <c r="H16" i="2" s="1"/>
  <c r="F14" i="2"/>
  <c r="F16" i="2" s="1"/>
  <c r="J16" i="2" s="1"/>
  <c r="J13" i="2"/>
  <c r="G10" i="2"/>
  <c r="G12" i="2"/>
  <c r="I10" i="2"/>
  <c r="I15" i="2"/>
  <c r="J15" i="2"/>
  <c r="G15" i="2"/>
  <c r="E14" i="2"/>
  <c r="E16" i="2" s="1"/>
  <c r="I16" i="2" s="1"/>
  <c r="C14" i="2"/>
  <c r="C16" i="2" s="1"/>
  <c r="G16" i="2" s="1"/>
  <c r="G6" i="2"/>
  <c r="I5" i="2"/>
  <c r="J5" i="2"/>
  <c r="G5" i="2"/>
  <c r="H5" i="2"/>
  <c r="J14" i="2" l="1"/>
  <c r="H14" i="2"/>
  <c r="G14" i="2"/>
  <c r="I14" i="2"/>
</calcChain>
</file>

<file path=xl/sharedStrings.xml><?xml version="1.0" encoding="utf-8"?>
<sst xmlns="http://schemas.openxmlformats.org/spreadsheetml/2006/main" count="552" uniqueCount="126">
  <si>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</si>
  <si>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</si>
  <si>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</si>
  <si>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</si>
  <si>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</si>
  <si>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</si>
  <si>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</si>
  <si>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</si>
  <si>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</si>
  <si>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</si>
  <si>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</si>
  <si>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</si>
  <si>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</si>
  <si>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</si>
  <si>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</si>
  <si>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</si>
  <si>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</si>
  <si>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</si>
  <si>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</si>
  <si>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</si>
  <si>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</si>
  <si>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</si>
  <si>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</si>
  <si>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</si>
  <si>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</si>
  <si>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</si>
  <si>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</si>
  <si>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</si>
  <si>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</si>
  <si>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</si>
  <si>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</si>
  <si>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</si>
  <si>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21-03-00</t>
  </si>
  <si>
    <t>SERVICIO GEOLÓGICO COLOMBIANO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</si>
  <si>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</si>
  <si>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</si>
  <si>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</si>
  <si>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</si>
  <si>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</si>
  <si>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</si>
  <si>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</si>
  <si>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</si>
  <si>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Propios</t>
  </si>
  <si>
    <t>21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</si>
  <si>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</si>
  <si>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</si>
  <si>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</si>
  <si>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</si>
  <si>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</si>
  <si>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</si>
  <si>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</si>
  <si>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</si>
  <si>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</si>
  <si>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A-1-0-1-10</t>
  </si>
  <si>
    <t>OTROS GASTOS PERSONALES - PREVIO CONCEPTO DGPPN</t>
  </si>
  <si>
    <t>A-1-0-1-999</t>
  </si>
  <si>
    <t>999</t>
  </si>
  <si>
    <t>PAGOS PASIVOS EXIGIBLES VIGENCIA EXPIRADAS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</si>
  <si>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</si>
  <si>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</si>
  <si>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</si>
  <si>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</si>
  <si>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</si>
  <si>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</si>
  <si>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</si>
  <si>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</si>
  <si>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</si>
  <si>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</si>
  <si>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</si>
  <si>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20</t>
  </si>
  <si>
    <t>CUOTA DE AUDITAJE CONTRANAL</t>
  </si>
  <si>
    <t>A-3-6-1-1</t>
  </si>
  <si>
    <t>6</t>
  </si>
  <si>
    <t>SENTENCIAS Y CONCILIACIONES</t>
  </si>
  <si>
    <t>C-113-500-1</t>
  </si>
  <si>
    <t>C</t>
  </si>
  <si>
    <t>113</t>
  </si>
  <si>
    <t>500</t>
  </si>
  <si>
    <t>11</t>
  </si>
  <si>
    <t>MEJORAMIENTO DE LA TECNOLOGÍA NUCLEAR Y DE LA SEGURIDAD RADIOLÓGICA DE COLOMBIA - PREVIO CONCEPTO DNP</t>
  </si>
  <si>
    <t>C-113-1801-1</t>
  </si>
  <si>
    <t>1801</t>
  </si>
  <si>
    <t>REMODELACION, REHABILITACION Y ADECUACION DE LA SEDE CENTRAL DEL SERVICIO GEOLOGICO COLOMBIANO - PREVIO CONCEPTO DNP</t>
  </si>
  <si>
    <t>C-123-1801-1</t>
  </si>
  <si>
    <t>123</t>
  </si>
  <si>
    <t>MEJORAMIENTO DE LA GESTIÓN DE LA INFORMACIÓN DEL SUBSUELO CON LA ACTUALIZACIÓN Y SOSTENIBILIDAD DE LA INFRAESTRUCTURA DE TIC NACIONAL - PREVIO CONCEPTO DNP</t>
  </si>
  <si>
    <t>C-223-1801-1</t>
  </si>
  <si>
    <t>223</t>
  </si>
  <si>
    <t>ACTUALIZACION INSTRUMENTAL DEL SISTEMA SISMOLOGICO NACIONAL DE COLOMBIA</t>
  </si>
  <si>
    <t>C-410-1001-1</t>
  </si>
  <si>
    <t>410</t>
  </si>
  <si>
    <t>1001</t>
  </si>
  <si>
    <t>IMPLEMENTACION RED NACIONAL DE ESTACIONES PERMANENTES GEODESICAS SATELITALES GPS PARA ESTUDIOS E INVESTIGACIONES GEODINAMICAS EN EL TERRITORIO NACIONAL</t>
  </si>
  <si>
    <t>C-410-1801-1</t>
  </si>
  <si>
    <t>MEJORAMIENTO Y DESARROLLO DE LA GESTION Y DE LOS RECURSOS DE INVESTIGACION</t>
  </si>
  <si>
    <t>C-410-1801-2</t>
  </si>
  <si>
    <t>INVENTARIO Y MONITOREO DE GEOAMENAZAS Y PROCESOS EN LAS CAPAS SUPERFICIALES DE LA TIERRA - PREVIO CONCEPTO DNP</t>
  </si>
  <si>
    <t>C-410-1801-3</t>
  </si>
  <si>
    <t>AMPLIACION DEL CONOCIMIENTO GEOLOGICO Y DEL POTENCIAL DE RECURSOS DEL SUBSUELO DE LA NACION - PREVIO CONCEPTO DNP</t>
  </si>
  <si>
    <t>C-410-1801-10</t>
  </si>
  <si>
    <t>INVENTARIO Y MONITOREO DE GEOAMENAZAS Y PROCESOS EN LAS CAPAS SUPERFICIALES DE LA TIERRA - PAGOS PASIVOS EXIGIBLES VIGENCIA EXPIRADA</t>
  </si>
  <si>
    <t>SERVICIO GEOLOGICO COLOMBIANO - SGC</t>
  </si>
  <si>
    <t>SIIF NACIÓN</t>
  </si>
  <si>
    <t>PROYECTO DE INVERSIÓN</t>
  </si>
  <si>
    <t xml:space="preserve">APROPIACION
VIGENTE </t>
  </si>
  <si>
    <t xml:space="preserve">TOTAL
COMPROMISO </t>
  </si>
  <si>
    <t xml:space="preserve">TOTAL
OBLIGACIONES </t>
  </si>
  <si>
    <t>%CDP</t>
  </si>
  <si>
    <t>% 
COMPR</t>
  </si>
  <si>
    <t>% 
OBLIG</t>
  </si>
  <si>
    <t>% 
PAGOS</t>
  </si>
  <si>
    <t>MEJORAMIENTO DE LA TECNOLOGÍA NUCLEAR Y DE LA SEGURIDAD RADIOLÓGICA DE COLOMBIA</t>
  </si>
  <si>
    <t xml:space="preserve">MEJORAMIENTO DE LA GESTIÓN DE LA INFORMACIÓN DEL SUBSUELO CON LA ACTUALIZACIÓN Y SOSTENIBILIDAD DE LA INFRAESTRUCTURA DE TIC NACIONAL </t>
  </si>
  <si>
    <t>INVENTARIO Y MONITOREO DE GEOAMENAZAS Y PROCESOS EN LAS CAPAS SUPERFICIALES DE LA TIERRA</t>
  </si>
  <si>
    <t xml:space="preserve">AMPLIACION DEL CONOCIMIENTO GEOLOGICO Y DEL POTENCIAL DE RECURSOS DEL SUBSUELO DE LA NACION </t>
  </si>
  <si>
    <t>TOTAL INVERSIÓN</t>
  </si>
  <si>
    <t>TOTAL FUNCIONAMIENTO</t>
  </si>
  <si>
    <t>TOTAL SGC</t>
  </si>
  <si>
    <t>FUNCIONAMIENTO</t>
  </si>
  <si>
    <t>GASTOS DE PERSONAL</t>
  </si>
  <si>
    <t>Servicios pesonales Indirectos</t>
  </si>
  <si>
    <t>GASTOS GENERALES</t>
  </si>
  <si>
    <t>TRANSFERENCIAS</t>
  </si>
  <si>
    <t>funcionamiento</t>
  </si>
  <si>
    <t xml:space="preserve">                                                                                                     EJECUCION PRESUPUESTAL A 31 DICIEMBRE DE 2015                                                        (21 Enero am)</t>
  </si>
  <si>
    <t xml:space="preserve">                                             EJECUCION PRESUPUESTAL A 31 DICIEMBRE DE 2015                                      (21 Enero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</si>
</sst>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[$-1240A]&quot;$&quot;\ #,##0.00;\(&quot;$&quot;\ #,##0.00\)"/>
    <numFmt numFmtId="166" formatCode="0.0%"/>
    <numFmt numFmtId="167" formatCode="_(* #,##0_);_(* \(#,##0\);_(* &quot;-&quot;??_);_(@_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7" fillId="3" borderId="10" xfId="0" applyFont="1" applyFill="1" applyBorder="1" applyAlignment="1" applyProtection="1">
      <alignment horizontal="center" vertical="center" wrapText="1" readingOrder="1"/>
      <protection locked="0"/>
    </xf>
    <xf numFmtId="0" fontId="7" fillId="3" borderId="11" xfId="0" applyFont="1" applyFill="1" applyBorder="1" applyAlignment="1" applyProtection="1">
      <alignment horizontal="center" vertical="center" wrapText="1" readingOrder="1"/>
      <protection locked="0"/>
    </xf>
    <xf numFmtId="166" fontId="7" fillId="3" borderId="11" xfId="3" applyNumberFormat="1" applyFont="1" applyFill="1" applyBorder="1" applyAlignment="1" applyProtection="1">
      <alignment horizontal="center" vertical="center" wrapText="1" readingOrder="1"/>
      <protection locked="0"/>
    </xf>
    <xf numFmtId="166" fontId="7" fillId="3" borderId="12" xfId="3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3" xfId="0" applyFont="1" applyFill="1" applyBorder="1" applyAlignment="1" applyProtection="1">
      <alignment horizontal="left" vertical="center" wrapText="1" readingOrder="1"/>
      <protection locked="0"/>
    </xf>
    <xf numFmtId="167" fontId="10" fillId="0" borderId="14" xfId="4" applyNumberFormat="1" applyFont="1" applyFill="1" applyBorder="1" applyAlignment="1">
      <alignment horizontal="center" vertical="center"/>
    </xf>
    <xf numFmtId="167" fontId="10" fillId="0" borderId="15" xfId="4" applyNumberFormat="1" applyFont="1" applyFill="1" applyBorder="1" applyAlignment="1">
      <alignment horizontal="center" vertical="center"/>
    </xf>
    <xf numFmtId="10" fontId="10" fillId="0" borderId="15" xfId="2" applyNumberFormat="1" applyFont="1" applyFill="1" applyBorder="1" applyAlignment="1">
      <alignment horizontal="center" vertical="center"/>
    </xf>
    <xf numFmtId="10" fontId="10" fillId="0" borderId="16" xfId="2" applyNumberFormat="1" applyFont="1" applyFill="1" applyBorder="1" applyAlignment="1">
      <alignment horizontal="center" vertical="center"/>
    </xf>
    <xf numFmtId="167" fontId="10" fillId="0" borderId="15" xfId="4" applyNumberFormat="1" applyFont="1" applyBorder="1" applyAlignment="1">
      <alignment horizontal="center" vertical="center"/>
    </xf>
    <xf numFmtId="10" fontId="10" fillId="0" borderId="15" xfId="2" applyNumberFormat="1" applyFont="1" applyBorder="1" applyAlignment="1">
      <alignment horizontal="center" vertical="center"/>
    </xf>
    <xf numFmtId="10" fontId="10" fillId="0" borderId="16" xfId="2" applyNumberFormat="1" applyFont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left" vertical="center" wrapText="1" readingOrder="1"/>
      <protection locked="0"/>
    </xf>
    <xf numFmtId="167" fontId="5" fillId="4" borderId="0" xfId="4" applyNumberFormat="1" applyFont="1" applyFill="1" applyBorder="1" applyAlignment="1">
      <alignment horizontal="center" vertical="center"/>
    </xf>
    <xf numFmtId="10" fontId="11" fillId="4" borderId="0" xfId="2" applyNumberFormat="1" applyFont="1" applyFill="1" applyBorder="1" applyAlignment="1">
      <alignment horizontal="center" vertical="center"/>
    </xf>
    <xf numFmtId="10" fontId="11" fillId="4" borderId="6" xfId="2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 applyProtection="1">
      <alignment horizontal="left" vertical="center" wrapText="1" readingOrder="1"/>
      <protection locked="0"/>
    </xf>
    <xf numFmtId="167" fontId="11" fillId="4" borderId="0" xfId="4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 applyProtection="1">
      <alignment horizontal="left" vertical="center" wrapText="1" readingOrder="1"/>
      <protection locked="0"/>
    </xf>
    <xf numFmtId="167" fontId="12" fillId="4" borderId="8" xfId="4" applyNumberFormat="1" applyFont="1" applyFill="1" applyBorder="1" applyAlignment="1">
      <alignment horizontal="center" vertical="center"/>
    </xf>
    <xf numFmtId="10" fontId="11" fillId="4" borderId="8" xfId="2" applyNumberFormat="1" applyFont="1" applyFill="1" applyBorder="1" applyAlignment="1">
      <alignment horizontal="center" vertical="center"/>
    </xf>
    <xf numFmtId="10" fontId="11" fillId="4" borderId="9" xfId="2" applyNumberFormat="1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left" vertical="center" wrapText="1" readingOrder="1"/>
      <protection locked="0"/>
    </xf>
    <xf numFmtId="167" fontId="10" fillId="2" borderId="14" xfId="1" applyNumberFormat="1" applyFont="1" applyFill="1" applyBorder="1" applyAlignment="1">
      <alignment horizontal="center" vertical="center"/>
    </xf>
    <xf numFmtId="167" fontId="10" fillId="2" borderId="15" xfId="1" applyNumberFormat="1" applyFont="1" applyFill="1" applyBorder="1" applyAlignment="1">
      <alignment horizontal="center" vertical="center"/>
    </xf>
    <xf numFmtId="0" fontId="13" fillId="0" borderId="13" xfId="0" applyFont="1" applyBorder="1" applyAlignment="1" applyProtection="1">
      <alignment horizontal="left" vertical="center" wrapText="1" readingOrder="1"/>
      <protection locked="0"/>
    </xf>
    <xf numFmtId="167" fontId="5" fillId="4" borderId="8" xfId="1" applyNumberFormat="1" applyFont="1" applyFill="1" applyBorder="1" applyAlignment="1">
      <alignment horizontal="center" vertical="center"/>
    </xf>
    <xf numFmtId="10" fontId="5" fillId="4" borderId="20" xfId="2" applyNumberFormat="1" applyFont="1" applyFill="1" applyBorder="1" applyAlignment="1">
      <alignment horizontal="center" vertical="center"/>
    </xf>
    <xf numFmtId="10" fontId="5" fillId="4" borderId="21" xfId="2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Porcentaje" xfId="2" builtinId="5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o/Downloads/EJECUCION%20PRESUPUESTAL%2031%20DICIEMBRE%20-15%20ENERO%20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o/Downloads/EJECUCION%20PRESUPUESTAL%2031%20DICIEMBRE-%2014%20ENERO(11AM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o/Downloads/EJECUCION%20PRESUPUESTAL%2031%20DICIEMBRE%202015%20(12%20ENER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alencia/Downloads/EJECUCION%20PRESUPUESTAL%2031%20DICIEMBRE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AP1/2015/EJECUCION%20PRESUPUESTAL/EJECUCIONES/NOVIEMBRE/EJECUCION%20PRESUPUESTAL%2030%20NOV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o/Downloads/EJECUCION%20PRESUPUESTAL%2031%20DICIEMBRE%20-%2018%20ENERO%204.45P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o/Downloads/EJECUCION%20PRESUPUESTAL%2031%20DICIEMBRE%20-%2018%20ENEROA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alencia/Downloads/EJECUCION%20PRESUPUESTAL%2010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TOTAL"/>
      <sheetName val="FUNCIONAM"/>
    </sheetNames>
    <sheetDataSet>
      <sheetData sheetId="0" refreshError="1">
        <row r="5">
          <cell r="Z5">
            <v>31919260853.890003</v>
          </cell>
        </row>
        <row r="29">
          <cell r="Z29">
            <v>2828417858</v>
          </cell>
        </row>
        <row r="30">
          <cell r="Z30">
            <v>2386204437.9099998</v>
          </cell>
        </row>
        <row r="31">
          <cell r="X31">
            <v>2230400000</v>
          </cell>
          <cell r="Z31">
            <v>1725322015</v>
          </cell>
        </row>
        <row r="33">
          <cell r="Z33">
            <v>991547416</v>
          </cell>
        </row>
        <row r="34">
          <cell r="Z34">
            <v>176879728</v>
          </cell>
        </row>
        <row r="37">
          <cell r="Z37">
            <v>2682916378</v>
          </cell>
        </row>
        <row r="40">
          <cell r="Z40">
            <v>2442703615.7600002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total"/>
      <sheetName val="funcionam"/>
    </sheetNames>
    <sheetDataSet>
      <sheetData sheetId="0" refreshError="1">
        <row r="9">
          <cell r="X9">
            <v>128925667.98</v>
          </cell>
        </row>
        <row r="32">
          <cell r="Z32">
            <v>894375752</v>
          </cell>
        </row>
        <row r="34">
          <cell r="X34">
            <v>288952742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IF"/>
      <sheetName val="TOTAL"/>
      <sheetName val="FUNCIONAMIENTO"/>
    </sheetNames>
    <sheetDataSet>
      <sheetData sheetId="0" refreshError="1">
        <row r="5">
          <cell r="U5">
            <v>34185628159.320004</v>
          </cell>
        </row>
        <row r="33">
          <cell r="U33">
            <v>1174998997</v>
          </cell>
        </row>
        <row r="40">
          <cell r="U40">
            <v>2763462140.7600002</v>
          </cell>
        </row>
        <row r="41">
          <cell r="U41">
            <v>23624354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TOTAL"/>
      <sheetName val="FUNCIONAMI"/>
    </sheetNames>
    <sheetDataSet>
      <sheetData sheetId="0" refreshError="1">
        <row r="5">
          <cell r="T5">
            <v>35672830207.550003</v>
          </cell>
        </row>
        <row r="37">
          <cell r="R37">
            <v>3374675646</v>
          </cell>
        </row>
        <row r="41">
          <cell r="R41">
            <v>23624354</v>
          </cell>
          <cell r="W41">
            <v>23624354</v>
          </cell>
          <cell r="Y41">
            <v>23624354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total"/>
      <sheetName val="func"/>
      <sheetName val="Hoja4"/>
    </sheetNames>
    <sheetDataSet>
      <sheetData sheetId="0">
        <row r="5">
          <cell r="S5">
            <v>40366110547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TOTAL"/>
      <sheetName val="FUNCIONAMIENTO"/>
    </sheetNames>
    <sheetDataSet>
      <sheetData sheetId="0" refreshError="1">
        <row r="5">
          <cell r="X5">
            <v>33191630979.100002</v>
          </cell>
        </row>
        <row r="6">
          <cell r="Z6">
            <v>20700141338.619999</v>
          </cell>
        </row>
        <row r="7">
          <cell r="Z7">
            <v>2375547573.5300002</v>
          </cell>
        </row>
        <row r="8">
          <cell r="Z8">
            <v>8714646273.7600002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TOTAL"/>
      <sheetName val="FUNCIONAMIENTO"/>
    </sheetNames>
    <sheetDataSet>
      <sheetData sheetId="0" refreshError="1">
        <row r="9">
          <cell r="W9">
            <v>128925667.98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total"/>
      <sheetName val="funcionam"/>
    </sheetNames>
    <sheetDataSet>
      <sheetData sheetId="0" refreshError="1">
        <row r="5">
          <cell r="U5">
            <v>35762367462.560005</v>
          </cell>
        </row>
        <row r="9">
          <cell r="Z9">
            <v>128925667.98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tabSelected="1" topLeftCell="M1" workbookViewId="0">
      <selection activeCell="W5" sqref="W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56.28515625" customWidth="1"/>
    <col min="16" max="18" width="18.85546875" hidden="1" customWidth="1"/>
    <col min="19" max="19" width="18.85546875" customWidth="1"/>
    <col min="20" max="20" width="18.85546875" hidden="1" customWidth="1"/>
    <col min="21" max="21" width="18.85546875" customWidth="1"/>
    <col min="22" max="22" width="18.85546875" hidden="1" customWidth="1"/>
    <col min="23" max="24" width="18.85546875" customWidth="1"/>
    <col min="25" max="25" width="18.85546875" hidden="1" customWidth="1"/>
    <col min="26" max="26" width="18.85546875" customWidth="1"/>
    <col min="27" max="27" width="0" hidden="1" customWidth="1"/>
    <col min="28" max="28" width="8.140625" customWidth="1"/>
  </cols>
  <sheetData>
    <row r="1" spans="1:28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8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8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8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123</v>
      </c>
      <c r="P5" s="2"/>
      <c r="Q5" s="2"/>
      <c r="R5" s="2"/>
      <c r="S5" s="37">
        <f>SUM(S10:S28)</f>
        <v>40366110547</v>
      </c>
      <c r="T5" s="37">
        <f t="shared" ref="T5:AB5" si="0">SUM(T10:T28)</f>
        <v>666379000</v>
      </c>
      <c r="U5" s="37">
        <f t="shared" si="0"/>
        <v>33544113346.77</v>
      </c>
      <c r="V5" s="37">
        <f t="shared" si="0"/>
        <v>6155618200.2299995</v>
      </c>
      <c r="W5" s="37">
        <f t="shared" si="0"/>
        <v>33544113346.77</v>
      </c>
      <c r="X5" s="37">
        <f t="shared" si="0"/>
        <v>33232603441.100002</v>
      </c>
      <c r="Y5" s="37">
        <f t="shared" si="0"/>
        <v>31919260853.890003</v>
      </c>
      <c r="Z5" s="37">
        <f t="shared" si="0"/>
        <v>31919260853.890003</v>
      </c>
      <c r="AA5" s="37">
        <f t="shared" si="0"/>
        <v>0</v>
      </c>
      <c r="AB5" s="37">
        <f t="shared" si="0"/>
        <v>0</v>
      </c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s">
        <v>119</v>
      </c>
      <c r="P6" s="2"/>
      <c r="Q6" s="2"/>
      <c r="R6" s="2"/>
      <c r="S6" s="37">
        <f>+S10+S11+S12+S13+S14+S15+S16+S17+S18+S19+S21+S22</f>
        <v>22977878000</v>
      </c>
      <c r="T6" s="37">
        <f t="shared" ref="T6:Z6" si="1">+T10+T11+T12+T13+T14+T15+T16+T17+T18+T19+T21+T22</f>
        <v>666379000</v>
      </c>
      <c r="U6" s="37">
        <f t="shared" si="1"/>
        <v>21259952202.619999</v>
      </c>
      <c r="V6" s="37">
        <f t="shared" si="1"/>
        <v>1051546797.3800001</v>
      </c>
      <c r="W6" s="37">
        <f t="shared" si="1"/>
        <v>21259952202.619999</v>
      </c>
      <c r="X6" s="37">
        <f t="shared" si="1"/>
        <v>21259952202.619999</v>
      </c>
      <c r="Y6" s="37">
        <f t="shared" si="1"/>
        <v>20700141338.619999</v>
      </c>
      <c r="Z6" s="37">
        <f t="shared" si="1"/>
        <v>20700141338.619999</v>
      </c>
      <c r="AA6" s="38"/>
      <c r="AB6" s="38"/>
    </row>
    <row r="7" spans="1:2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s">
        <v>120</v>
      </c>
      <c r="P7" s="2"/>
      <c r="Q7" s="2"/>
      <c r="R7" s="2"/>
      <c r="S7" s="37">
        <f>+S20</f>
        <v>2969903615</v>
      </c>
      <c r="T7" s="37">
        <f t="shared" ref="T7:Z7" si="2">+T20</f>
        <v>0</v>
      </c>
      <c r="U7" s="37">
        <f t="shared" si="2"/>
        <v>2437162309.5300002</v>
      </c>
      <c r="V7" s="37">
        <f t="shared" si="2"/>
        <v>532741305.47000003</v>
      </c>
      <c r="W7" s="37">
        <f t="shared" si="2"/>
        <v>2437162309.5300002</v>
      </c>
      <c r="X7" s="37">
        <f t="shared" si="2"/>
        <v>2401153128.5300002</v>
      </c>
      <c r="Y7" s="37">
        <f t="shared" si="2"/>
        <v>2375547573.5300002</v>
      </c>
      <c r="Z7" s="37">
        <f t="shared" si="2"/>
        <v>2375547573.5300002</v>
      </c>
      <c r="AA7" s="38"/>
      <c r="AB7" s="38"/>
    </row>
    <row r="8" spans="1:2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121</v>
      </c>
      <c r="P8" s="2"/>
      <c r="Q8" s="2"/>
      <c r="R8" s="2"/>
      <c r="S8" s="37">
        <f>+S23+S24+S25+S26</f>
        <v>11597591932</v>
      </c>
      <c r="T8" s="37">
        <f t="shared" ref="T8:Z8" si="3">+T23+T24+T25+T26</f>
        <v>0</v>
      </c>
      <c r="U8" s="37">
        <f t="shared" si="3"/>
        <v>9718073166.6399994</v>
      </c>
      <c r="V8" s="37">
        <f t="shared" si="3"/>
        <v>1879518765.3599999</v>
      </c>
      <c r="W8" s="37">
        <f t="shared" si="3"/>
        <v>9718073166.6399994</v>
      </c>
      <c r="X8" s="37">
        <f t="shared" si="3"/>
        <v>9442572441.9699993</v>
      </c>
      <c r="Y8" s="37">
        <f t="shared" si="3"/>
        <v>8714646273.7600002</v>
      </c>
      <c r="Z8" s="37">
        <f t="shared" si="3"/>
        <v>8714646273.7600002</v>
      </c>
      <c r="AA8" s="38"/>
      <c r="AB8" s="38"/>
    </row>
    <row r="9" spans="1:2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122</v>
      </c>
      <c r="P9" s="2"/>
      <c r="Q9" s="2"/>
      <c r="R9" s="2"/>
      <c r="S9" s="37">
        <f>+S27+S28</f>
        <v>2820737000</v>
      </c>
      <c r="T9" s="37">
        <f t="shared" ref="T9:AA9" si="4">+T27+T28</f>
        <v>0</v>
      </c>
      <c r="U9" s="37">
        <f t="shared" si="4"/>
        <v>128925667.98</v>
      </c>
      <c r="V9" s="37">
        <f t="shared" si="4"/>
        <v>2691811332.02</v>
      </c>
      <c r="W9" s="37">
        <f t="shared" si="4"/>
        <v>128925667.98</v>
      </c>
      <c r="X9" s="37">
        <f t="shared" si="4"/>
        <v>128925667.98</v>
      </c>
      <c r="Y9" s="37">
        <f t="shared" si="4"/>
        <v>128925667.98</v>
      </c>
      <c r="Z9" s="37">
        <f t="shared" si="4"/>
        <v>128925667.98</v>
      </c>
      <c r="AA9" s="37">
        <f t="shared" si="4"/>
        <v>0</v>
      </c>
      <c r="AB9" s="38"/>
    </row>
    <row r="10" spans="1:28" ht="22.5" x14ac:dyDescent="0.25">
      <c r="A10" s="4" t="s">
        <v>32</v>
      </c>
      <c r="B10" s="5" t="s">
        <v>33</v>
      </c>
      <c r="C10" s="6" t="s">
        <v>34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36</v>
      </c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41</v>
      </c>
      <c r="P10" s="7">
        <v>5393354000</v>
      </c>
      <c r="Q10" s="7">
        <v>0</v>
      </c>
      <c r="R10" s="7">
        <v>4897150</v>
      </c>
      <c r="S10" s="7">
        <v>5388456850</v>
      </c>
      <c r="T10" s="7">
        <v>0</v>
      </c>
      <c r="U10" s="7">
        <v>5379988172</v>
      </c>
      <c r="V10" s="7">
        <v>8468678</v>
      </c>
      <c r="W10" s="7">
        <v>5379988172</v>
      </c>
      <c r="X10" s="7">
        <v>5379988172</v>
      </c>
      <c r="Y10" s="7">
        <v>5379826000</v>
      </c>
      <c r="Z10" s="7">
        <v>5379826000</v>
      </c>
    </row>
    <row r="11" spans="1:28" ht="22.5" x14ac:dyDescent="0.25">
      <c r="A11" s="4" t="s">
        <v>32</v>
      </c>
      <c r="B11" s="5" t="s">
        <v>33</v>
      </c>
      <c r="C11" s="6" t="s">
        <v>34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36</v>
      </c>
      <c r="I11" s="4"/>
      <c r="J11" s="4"/>
      <c r="K11" s="4"/>
      <c r="L11" s="4" t="s">
        <v>42</v>
      </c>
      <c r="M11" s="4" t="s">
        <v>43</v>
      </c>
      <c r="N11" s="4" t="s">
        <v>40</v>
      </c>
      <c r="O11" s="5" t="s">
        <v>41</v>
      </c>
      <c r="P11" s="7">
        <v>6751385000</v>
      </c>
      <c r="Q11" s="7">
        <v>0</v>
      </c>
      <c r="R11" s="7">
        <v>9929660</v>
      </c>
      <c r="S11" s="7">
        <v>6741455340</v>
      </c>
      <c r="T11" s="7">
        <v>0</v>
      </c>
      <c r="U11" s="7">
        <v>6341463443.3299999</v>
      </c>
      <c r="V11" s="7">
        <v>399991896.67000002</v>
      </c>
      <c r="W11" s="7">
        <v>6341463443.3299999</v>
      </c>
      <c r="X11" s="7">
        <v>6341463443.3299999</v>
      </c>
      <c r="Y11" s="7">
        <v>6333227291.3299999</v>
      </c>
      <c r="Z11" s="7">
        <v>6333227291.3299999</v>
      </c>
    </row>
    <row r="12" spans="1:28" ht="22.5" x14ac:dyDescent="0.25">
      <c r="A12" s="4" t="s">
        <v>32</v>
      </c>
      <c r="B12" s="5" t="s">
        <v>33</v>
      </c>
      <c r="C12" s="6" t="s">
        <v>44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45</v>
      </c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46</v>
      </c>
      <c r="P12" s="7">
        <v>464383000</v>
      </c>
      <c r="Q12" s="7">
        <v>0</v>
      </c>
      <c r="R12" s="7">
        <v>0</v>
      </c>
      <c r="S12" s="7">
        <v>464383000</v>
      </c>
      <c r="T12" s="7">
        <v>0</v>
      </c>
      <c r="U12" s="7">
        <v>313515779</v>
      </c>
      <c r="V12" s="7">
        <v>150867221</v>
      </c>
      <c r="W12" s="7">
        <v>313515779</v>
      </c>
      <c r="X12" s="7">
        <v>313515779</v>
      </c>
      <c r="Y12" s="7">
        <v>313515779</v>
      </c>
      <c r="Z12" s="7">
        <v>313515779</v>
      </c>
    </row>
    <row r="13" spans="1:28" ht="22.5" x14ac:dyDescent="0.25">
      <c r="A13" s="4" t="s">
        <v>32</v>
      </c>
      <c r="B13" s="5" t="s">
        <v>33</v>
      </c>
      <c r="C13" s="6" t="s">
        <v>44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45</v>
      </c>
      <c r="I13" s="4"/>
      <c r="J13" s="4"/>
      <c r="K13" s="4"/>
      <c r="L13" s="4" t="s">
        <v>42</v>
      </c>
      <c r="M13" s="4" t="s">
        <v>43</v>
      </c>
      <c r="N13" s="4" t="s">
        <v>40</v>
      </c>
      <c r="O13" s="5" t="s">
        <v>46</v>
      </c>
      <c r="P13" s="7">
        <v>132037000</v>
      </c>
      <c r="Q13" s="7">
        <v>0</v>
      </c>
      <c r="R13" s="7">
        <v>0</v>
      </c>
      <c r="S13" s="7">
        <v>132037000</v>
      </c>
      <c r="T13" s="7">
        <v>0</v>
      </c>
      <c r="U13" s="7">
        <v>132035815.12</v>
      </c>
      <c r="V13" s="7">
        <v>1184.8800000000001</v>
      </c>
      <c r="W13" s="7">
        <v>132035815.12</v>
      </c>
      <c r="X13" s="7">
        <v>132035815.12</v>
      </c>
      <c r="Y13" s="7">
        <v>132035815.12</v>
      </c>
      <c r="Z13" s="7">
        <v>132035815.12</v>
      </c>
    </row>
    <row r="14" spans="1:28" ht="22.5" x14ac:dyDescent="0.25">
      <c r="A14" s="4" t="s">
        <v>32</v>
      </c>
      <c r="B14" s="5" t="s">
        <v>33</v>
      </c>
      <c r="C14" s="6" t="s">
        <v>47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48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49</v>
      </c>
      <c r="P14" s="7">
        <v>1590961000</v>
      </c>
      <c r="Q14" s="7">
        <v>0</v>
      </c>
      <c r="R14" s="7">
        <v>0</v>
      </c>
      <c r="S14" s="7">
        <v>1590961000</v>
      </c>
      <c r="T14" s="7">
        <v>0</v>
      </c>
      <c r="U14" s="7">
        <v>1537190252</v>
      </c>
      <c r="V14" s="7">
        <v>53770748</v>
      </c>
      <c r="W14" s="7">
        <v>1537190252</v>
      </c>
      <c r="X14" s="7">
        <v>1537190252</v>
      </c>
      <c r="Y14" s="7">
        <v>1530607481</v>
      </c>
      <c r="Z14" s="7">
        <v>1530607481</v>
      </c>
    </row>
    <row r="15" spans="1:28" ht="22.5" x14ac:dyDescent="0.25">
      <c r="A15" s="4" t="s">
        <v>32</v>
      </c>
      <c r="B15" s="5" t="s">
        <v>33</v>
      </c>
      <c r="C15" s="6" t="s">
        <v>47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48</v>
      </c>
      <c r="I15" s="4"/>
      <c r="J15" s="4"/>
      <c r="K15" s="4"/>
      <c r="L15" s="4" t="s">
        <v>42</v>
      </c>
      <c r="M15" s="4" t="s">
        <v>43</v>
      </c>
      <c r="N15" s="4" t="s">
        <v>40</v>
      </c>
      <c r="O15" s="5" t="s">
        <v>49</v>
      </c>
      <c r="P15" s="7">
        <v>2130174000</v>
      </c>
      <c r="Q15" s="7">
        <v>0</v>
      </c>
      <c r="R15" s="7">
        <v>0</v>
      </c>
      <c r="S15" s="7">
        <v>2130174000</v>
      </c>
      <c r="T15" s="7">
        <v>0</v>
      </c>
      <c r="U15" s="7">
        <v>1968970430.74</v>
      </c>
      <c r="V15" s="7">
        <v>161203569.25999999</v>
      </c>
      <c r="W15" s="7">
        <v>1968970430.74</v>
      </c>
      <c r="X15" s="7">
        <v>1968970430.74</v>
      </c>
      <c r="Y15" s="7">
        <v>1962464426.74</v>
      </c>
      <c r="Z15" s="7">
        <v>1962464426.74</v>
      </c>
    </row>
    <row r="16" spans="1:28" ht="22.5" x14ac:dyDescent="0.25">
      <c r="A16" s="4" t="s">
        <v>32</v>
      </c>
      <c r="B16" s="5" t="s">
        <v>33</v>
      </c>
      <c r="C16" s="6" t="s">
        <v>50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51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52</v>
      </c>
      <c r="P16" s="7">
        <v>62717000</v>
      </c>
      <c r="Q16" s="7">
        <v>0</v>
      </c>
      <c r="R16" s="7">
        <v>0</v>
      </c>
      <c r="S16" s="7">
        <v>62717000</v>
      </c>
      <c r="T16" s="7">
        <v>0</v>
      </c>
      <c r="U16" s="7">
        <v>62712951</v>
      </c>
      <c r="V16" s="7">
        <v>4049</v>
      </c>
      <c r="W16" s="7">
        <v>62712951</v>
      </c>
      <c r="X16" s="7">
        <v>62712951</v>
      </c>
      <c r="Y16" s="7">
        <v>62556572</v>
      </c>
      <c r="Z16" s="7">
        <v>62556572</v>
      </c>
    </row>
    <row r="17" spans="1:26" ht="22.5" x14ac:dyDescent="0.25">
      <c r="A17" s="4" t="s">
        <v>32</v>
      </c>
      <c r="B17" s="5" t="s">
        <v>33</v>
      </c>
      <c r="C17" s="6" t="s">
        <v>50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51</v>
      </c>
      <c r="I17" s="4"/>
      <c r="J17" s="4"/>
      <c r="K17" s="4"/>
      <c r="L17" s="4" t="s">
        <v>42</v>
      </c>
      <c r="M17" s="4" t="s">
        <v>43</v>
      </c>
      <c r="N17" s="4" t="s">
        <v>40</v>
      </c>
      <c r="O17" s="5" t="s">
        <v>52</v>
      </c>
      <c r="P17" s="7">
        <v>36140000</v>
      </c>
      <c r="Q17" s="7">
        <v>9929660</v>
      </c>
      <c r="R17" s="7">
        <v>0</v>
      </c>
      <c r="S17" s="7">
        <v>46069660</v>
      </c>
      <c r="T17" s="7">
        <v>0</v>
      </c>
      <c r="U17" s="7">
        <v>46011482.229999997</v>
      </c>
      <c r="V17" s="7">
        <v>58177.77</v>
      </c>
      <c r="W17" s="7">
        <v>46011482.229999997</v>
      </c>
      <c r="X17" s="7">
        <v>46011482.229999997</v>
      </c>
      <c r="Y17" s="7">
        <v>38255365.229999997</v>
      </c>
      <c r="Z17" s="7">
        <v>38255365.229999997</v>
      </c>
    </row>
    <row r="18" spans="1:26" ht="22.5" x14ac:dyDescent="0.25">
      <c r="A18" s="4" t="s">
        <v>32</v>
      </c>
      <c r="B18" s="5" t="s">
        <v>33</v>
      </c>
      <c r="C18" s="6" t="s">
        <v>53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39</v>
      </c>
      <c r="I18" s="4"/>
      <c r="J18" s="4"/>
      <c r="K18" s="4"/>
      <c r="L18" s="4" t="s">
        <v>42</v>
      </c>
      <c r="M18" s="4" t="s">
        <v>43</v>
      </c>
      <c r="N18" s="4" t="s">
        <v>40</v>
      </c>
      <c r="O18" s="5" t="s">
        <v>54</v>
      </c>
      <c r="P18" s="7">
        <v>666379000</v>
      </c>
      <c r="Q18" s="7">
        <v>0</v>
      </c>
      <c r="R18" s="7">
        <v>0</v>
      </c>
      <c r="S18" s="7">
        <v>666379000</v>
      </c>
      <c r="T18" s="7">
        <v>666379000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  <row r="19" spans="1:26" ht="22.5" x14ac:dyDescent="0.25">
      <c r="A19" s="4" t="s">
        <v>32</v>
      </c>
      <c r="B19" s="5" t="s">
        <v>33</v>
      </c>
      <c r="C19" s="6" t="s">
        <v>55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56</v>
      </c>
      <c r="I19" s="4"/>
      <c r="J19" s="4"/>
      <c r="K19" s="4"/>
      <c r="L19" s="4" t="s">
        <v>38</v>
      </c>
      <c r="M19" s="4" t="s">
        <v>39</v>
      </c>
      <c r="N19" s="4" t="s">
        <v>40</v>
      </c>
      <c r="O19" s="5" t="s">
        <v>57</v>
      </c>
      <c r="P19" s="7">
        <v>0</v>
      </c>
      <c r="Q19" s="7">
        <v>4897150</v>
      </c>
      <c r="R19" s="7">
        <v>0</v>
      </c>
      <c r="S19" s="7">
        <v>4897150</v>
      </c>
      <c r="T19" s="7">
        <v>0</v>
      </c>
      <c r="U19" s="7">
        <v>1784887</v>
      </c>
      <c r="V19" s="7">
        <v>3112263</v>
      </c>
      <c r="W19" s="7">
        <v>1784887</v>
      </c>
      <c r="X19" s="7">
        <v>1784887</v>
      </c>
      <c r="Y19" s="7">
        <v>0</v>
      </c>
      <c r="Z19" s="7">
        <v>0</v>
      </c>
    </row>
    <row r="20" spans="1:26" ht="22.5" x14ac:dyDescent="0.25">
      <c r="A20" s="4" t="s">
        <v>32</v>
      </c>
      <c r="B20" s="5" t="s">
        <v>33</v>
      </c>
      <c r="C20" s="6" t="s">
        <v>58</v>
      </c>
      <c r="D20" s="4" t="s">
        <v>35</v>
      </c>
      <c r="E20" s="4" t="s">
        <v>36</v>
      </c>
      <c r="F20" s="4" t="s">
        <v>37</v>
      </c>
      <c r="G20" s="4" t="s">
        <v>59</v>
      </c>
      <c r="H20" s="4"/>
      <c r="I20" s="4"/>
      <c r="J20" s="4"/>
      <c r="K20" s="4"/>
      <c r="L20" s="4" t="s">
        <v>42</v>
      </c>
      <c r="M20" s="4" t="s">
        <v>43</v>
      </c>
      <c r="N20" s="4" t="s">
        <v>40</v>
      </c>
      <c r="O20" s="5" t="s">
        <v>60</v>
      </c>
      <c r="P20" s="7">
        <v>3364773000</v>
      </c>
      <c r="Q20" s="7">
        <v>0</v>
      </c>
      <c r="R20" s="7">
        <v>394869385</v>
      </c>
      <c r="S20" s="7">
        <v>2969903615</v>
      </c>
      <c r="T20" s="7">
        <v>0</v>
      </c>
      <c r="U20" s="7">
        <v>2437162309.5300002</v>
      </c>
      <c r="V20" s="7">
        <v>532741305.47000003</v>
      </c>
      <c r="W20" s="7">
        <v>2437162309.5300002</v>
      </c>
      <c r="X20" s="7">
        <v>2401153128.5300002</v>
      </c>
      <c r="Y20" s="7">
        <v>2375547573.5300002</v>
      </c>
      <c r="Z20" s="7">
        <v>2375547573.5300002</v>
      </c>
    </row>
    <row r="21" spans="1:26" ht="22.5" x14ac:dyDescent="0.25">
      <c r="A21" s="4" t="s">
        <v>32</v>
      </c>
      <c r="B21" s="5" t="s">
        <v>33</v>
      </c>
      <c r="C21" s="6" t="s">
        <v>61</v>
      </c>
      <c r="D21" s="4" t="s">
        <v>35</v>
      </c>
      <c r="E21" s="4" t="s">
        <v>36</v>
      </c>
      <c r="F21" s="4" t="s">
        <v>37</v>
      </c>
      <c r="G21" s="4" t="s">
        <v>48</v>
      </c>
      <c r="H21" s="4"/>
      <c r="I21" s="4"/>
      <c r="J21" s="4"/>
      <c r="K21" s="4"/>
      <c r="L21" s="4" t="s">
        <v>38</v>
      </c>
      <c r="M21" s="4" t="s">
        <v>39</v>
      </c>
      <c r="N21" s="4" t="s">
        <v>40</v>
      </c>
      <c r="O21" s="5" t="s">
        <v>62</v>
      </c>
      <c r="P21" s="7">
        <v>871234000</v>
      </c>
      <c r="Q21" s="7">
        <v>0</v>
      </c>
      <c r="R21" s="7">
        <v>0</v>
      </c>
      <c r="S21" s="7">
        <v>871234000</v>
      </c>
      <c r="T21" s="7">
        <v>0</v>
      </c>
      <c r="U21" s="7">
        <v>871234000</v>
      </c>
      <c r="V21" s="7">
        <v>0</v>
      </c>
      <c r="W21" s="7">
        <v>871234000</v>
      </c>
      <c r="X21" s="7">
        <v>871234000</v>
      </c>
      <c r="Y21" s="7">
        <v>871234000</v>
      </c>
      <c r="Z21" s="7">
        <v>871234000</v>
      </c>
    </row>
    <row r="22" spans="1:26" ht="22.5" x14ac:dyDescent="0.25">
      <c r="A22" s="4" t="s">
        <v>32</v>
      </c>
      <c r="B22" s="5" t="s">
        <v>33</v>
      </c>
      <c r="C22" s="6" t="s">
        <v>61</v>
      </c>
      <c r="D22" s="4" t="s">
        <v>35</v>
      </c>
      <c r="E22" s="4" t="s">
        <v>36</v>
      </c>
      <c r="F22" s="4" t="s">
        <v>37</v>
      </c>
      <c r="G22" s="4" t="s">
        <v>48</v>
      </c>
      <c r="H22" s="4"/>
      <c r="I22" s="4"/>
      <c r="J22" s="4"/>
      <c r="K22" s="4"/>
      <c r="L22" s="4" t="s">
        <v>42</v>
      </c>
      <c r="M22" s="4" t="s">
        <v>43</v>
      </c>
      <c r="N22" s="4" t="s">
        <v>40</v>
      </c>
      <c r="O22" s="5" t="s">
        <v>62</v>
      </c>
      <c r="P22" s="7">
        <v>4879114000</v>
      </c>
      <c r="Q22" s="7">
        <v>0</v>
      </c>
      <c r="R22" s="7">
        <v>0</v>
      </c>
      <c r="S22" s="7">
        <v>4879114000</v>
      </c>
      <c r="T22" s="7">
        <v>0</v>
      </c>
      <c r="U22" s="7">
        <v>4605044990.1999998</v>
      </c>
      <c r="V22" s="7">
        <v>274069009.80000001</v>
      </c>
      <c r="W22" s="7">
        <v>4605044990.1999998</v>
      </c>
      <c r="X22" s="7">
        <v>4605044990.1999998</v>
      </c>
      <c r="Y22" s="7">
        <v>4076418608.1999998</v>
      </c>
      <c r="Z22" s="7">
        <v>4076418608.1999998</v>
      </c>
    </row>
    <row r="23" spans="1:26" ht="22.5" x14ac:dyDescent="0.25">
      <c r="A23" s="4" t="s">
        <v>32</v>
      </c>
      <c r="B23" s="5" t="s">
        <v>33</v>
      </c>
      <c r="C23" s="6" t="s">
        <v>63</v>
      </c>
      <c r="D23" s="4" t="s">
        <v>35</v>
      </c>
      <c r="E23" s="4" t="s">
        <v>59</v>
      </c>
      <c r="F23" s="4" t="s">
        <v>37</v>
      </c>
      <c r="G23" s="4" t="s">
        <v>64</v>
      </c>
      <c r="H23" s="4"/>
      <c r="I23" s="4"/>
      <c r="J23" s="4"/>
      <c r="K23" s="4"/>
      <c r="L23" s="4" t="s">
        <v>38</v>
      </c>
      <c r="M23" s="4" t="s">
        <v>39</v>
      </c>
      <c r="N23" s="4" t="s">
        <v>40</v>
      </c>
      <c r="O23" s="5" t="s">
        <v>65</v>
      </c>
      <c r="P23" s="7">
        <v>57973000</v>
      </c>
      <c r="Q23" s="7">
        <v>0</v>
      </c>
      <c r="R23" s="7">
        <v>0</v>
      </c>
      <c r="S23" s="7">
        <v>57973000</v>
      </c>
      <c r="T23" s="7">
        <v>0</v>
      </c>
      <c r="U23" s="7">
        <v>57973000</v>
      </c>
      <c r="V23" s="7">
        <v>0</v>
      </c>
      <c r="W23" s="7">
        <v>57973000</v>
      </c>
      <c r="X23" s="7">
        <v>57973000</v>
      </c>
      <c r="Y23" s="7">
        <v>57973000</v>
      </c>
      <c r="Z23" s="7">
        <v>57973000</v>
      </c>
    </row>
    <row r="24" spans="1:26" ht="22.5" x14ac:dyDescent="0.25">
      <c r="A24" s="4" t="s">
        <v>32</v>
      </c>
      <c r="B24" s="5" t="s">
        <v>33</v>
      </c>
      <c r="C24" s="6" t="s">
        <v>63</v>
      </c>
      <c r="D24" s="4" t="s">
        <v>35</v>
      </c>
      <c r="E24" s="4" t="s">
        <v>59</v>
      </c>
      <c r="F24" s="4" t="s">
        <v>37</v>
      </c>
      <c r="G24" s="4" t="s">
        <v>64</v>
      </c>
      <c r="H24" s="4"/>
      <c r="I24" s="4"/>
      <c r="J24" s="4"/>
      <c r="K24" s="4"/>
      <c r="L24" s="4" t="s">
        <v>42</v>
      </c>
      <c r="M24" s="4" t="s">
        <v>43</v>
      </c>
      <c r="N24" s="4" t="s">
        <v>40</v>
      </c>
      <c r="O24" s="5" t="s">
        <v>65</v>
      </c>
      <c r="P24" s="7">
        <v>498827000</v>
      </c>
      <c r="Q24" s="7">
        <v>0</v>
      </c>
      <c r="R24" s="7">
        <v>0</v>
      </c>
      <c r="S24" s="7">
        <v>498827000</v>
      </c>
      <c r="T24" s="7">
        <v>0</v>
      </c>
      <c r="U24" s="7">
        <v>291301212.49000001</v>
      </c>
      <c r="V24" s="7">
        <v>207525787.50999999</v>
      </c>
      <c r="W24" s="7">
        <v>291301212.49000001</v>
      </c>
      <c r="X24" s="7">
        <v>291301212.49000001</v>
      </c>
      <c r="Y24" s="7">
        <v>291301212.49000001</v>
      </c>
      <c r="Z24" s="7">
        <v>291301212.49000001</v>
      </c>
    </row>
    <row r="25" spans="1:26" ht="22.5" x14ac:dyDescent="0.25">
      <c r="A25" s="4" t="s">
        <v>32</v>
      </c>
      <c r="B25" s="5" t="s">
        <v>33</v>
      </c>
      <c r="C25" s="6" t="s">
        <v>66</v>
      </c>
      <c r="D25" s="4" t="s">
        <v>35</v>
      </c>
      <c r="E25" s="4" t="s">
        <v>59</v>
      </c>
      <c r="F25" s="4" t="s">
        <v>37</v>
      </c>
      <c r="G25" s="4" t="s">
        <v>45</v>
      </c>
      <c r="H25" s="4"/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67</v>
      </c>
      <c r="P25" s="7">
        <v>438698000</v>
      </c>
      <c r="Q25" s="7">
        <v>0</v>
      </c>
      <c r="R25" s="7">
        <v>9635752</v>
      </c>
      <c r="S25" s="7">
        <v>429062248</v>
      </c>
      <c r="T25" s="7">
        <v>0</v>
      </c>
      <c r="U25" s="7">
        <v>304335627</v>
      </c>
      <c r="V25" s="7">
        <v>124726621</v>
      </c>
      <c r="W25" s="7">
        <v>304335627</v>
      </c>
      <c r="X25" s="7">
        <v>304335627</v>
      </c>
      <c r="Y25" s="7">
        <v>142536762</v>
      </c>
      <c r="Z25" s="7">
        <v>142536762</v>
      </c>
    </row>
    <row r="26" spans="1:26" ht="22.5" x14ac:dyDescent="0.25">
      <c r="A26" s="4" t="s">
        <v>32</v>
      </c>
      <c r="B26" s="5" t="s">
        <v>33</v>
      </c>
      <c r="C26" s="6" t="s">
        <v>66</v>
      </c>
      <c r="D26" s="4" t="s">
        <v>35</v>
      </c>
      <c r="E26" s="4" t="s">
        <v>59</v>
      </c>
      <c r="F26" s="4" t="s">
        <v>37</v>
      </c>
      <c r="G26" s="4" t="s">
        <v>45</v>
      </c>
      <c r="H26" s="4"/>
      <c r="I26" s="4"/>
      <c r="J26" s="4"/>
      <c r="K26" s="4"/>
      <c r="L26" s="4" t="s">
        <v>42</v>
      </c>
      <c r="M26" s="4" t="s">
        <v>43</v>
      </c>
      <c r="N26" s="4" t="s">
        <v>40</v>
      </c>
      <c r="O26" s="5" t="s">
        <v>67</v>
      </c>
      <c r="P26" s="7">
        <v>12252124000</v>
      </c>
      <c r="Q26" s="7">
        <v>0</v>
      </c>
      <c r="R26" s="7">
        <v>1640394316</v>
      </c>
      <c r="S26" s="7">
        <v>10611729684</v>
      </c>
      <c r="T26" s="7">
        <v>0</v>
      </c>
      <c r="U26" s="7">
        <v>9064463327.1499996</v>
      </c>
      <c r="V26" s="7">
        <v>1547266356.8499999</v>
      </c>
      <c r="W26" s="7">
        <v>9064463327.1499996</v>
      </c>
      <c r="X26" s="7">
        <v>8788962602.4799995</v>
      </c>
      <c r="Y26" s="7">
        <v>8222835299.2700005</v>
      </c>
      <c r="Z26" s="7">
        <v>8222835299.2700005</v>
      </c>
    </row>
    <row r="27" spans="1:26" ht="22.5" x14ac:dyDescent="0.25">
      <c r="A27" s="4" t="s">
        <v>32</v>
      </c>
      <c r="B27" s="5" t="s">
        <v>33</v>
      </c>
      <c r="C27" s="6" t="s">
        <v>68</v>
      </c>
      <c r="D27" s="4" t="s">
        <v>35</v>
      </c>
      <c r="E27" s="4" t="s">
        <v>64</v>
      </c>
      <c r="F27" s="4" t="s">
        <v>59</v>
      </c>
      <c r="G27" s="4" t="s">
        <v>36</v>
      </c>
      <c r="H27" s="4" t="s">
        <v>36</v>
      </c>
      <c r="I27" s="4"/>
      <c r="J27" s="4"/>
      <c r="K27" s="4"/>
      <c r="L27" s="4" t="s">
        <v>42</v>
      </c>
      <c r="M27" s="4" t="s">
        <v>69</v>
      </c>
      <c r="N27" s="4" t="s">
        <v>40</v>
      </c>
      <c r="O27" s="5" t="s">
        <v>70</v>
      </c>
      <c r="P27" s="7">
        <v>320737000</v>
      </c>
      <c r="Q27" s="7">
        <v>0</v>
      </c>
      <c r="R27" s="7">
        <v>0</v>
      </c>
      <c r="S27" s="7">
        <v>320737000</v>
      </c>
      <c r="T27" s="7">
        <v>0</v>
      </c>
      <c r="U27" s="7">
        <v>49175668</v>
      </c>
      <c r="V27" s="7">
        <v>271561332</v>
      </c>
      <c r="W27" s="7">
        <v>49175668</v>
      </c>
      <c r="X27" s="7">
        <v>49175668</v>
      </c>
      <c r="Y27" s="7">
        <v>49175668</v>
      </c>
      <c r="Z27" s="7">
        <v>49175668</v>
      </c>
    </row>
    <row r="28" spans="1:26" ht="22.5" x14ac:dyDescent="0.25">
      <c r="A28" s="4" t="s">
        <v>32</v>
      </c>
      <c r="B28" s="5" t="s">
        <v>33</v>
      </c>
      <c r="C28" s="6" t="s">
        <v>71</v>
      </c>
      <c r="D28" s="4" t="s">
        <v>35</v>
      </c>
      <c r="E28" s="4" t="s">
        <v>64</v>
      </c>
      <c r="F28" s="4" t="s">
        <v>72</v>
      </c>
      <c r="G28" s="4" t="s">
        <v>36</v>
      </c>
      <c r="H28" s="4" t="s">
        <v>36</v>
      </c>
      <c r="I28" s="4"/>
      <c r="J28" s="4"/>
      <c r="K28" s="4"/>
      <c r="L28" s="4" t="s">
        <v>42</v>
      </c>
      <c r="M28" s="4" t="s">
        <v>43</v>
      </c>
      <c r="N28" s="4" t="s">
        <v>40</v>
      </c>
      <c r="O28" s="5" t="s">
        <v>73</v>
      </c>
      <c r="P28" s="7">
        <v>2500000000</v>
      </c>
      <c r="Q28" s="7">
        <v>0</v>
      </c>
      <c r="R28" s="7">
        <v>0</v>
      </c>
      <c r="S28" s="7">
        <v>2500000000</v>
      </c>
      <c r="T28" s="7">
        <v>0</v>
      </c>
      <c r="U28" s="7">
        <v>79749999.980000004</v>
      </c>
      <c r="V28" s="7">
        <v>2420250000.02</v>
      </c>
      <c r="W28" s="7">
        <v>79749999.980000004</v>
      </c>
      <c r="X28" s="7">
        <v>79749999.980000004</v>
      </c>
      <c r="Y28" s="7">
        <v>79749999.980000004</v>
      </c>
      <c r="Z28" s="7">
        <v>79749999.980000004</v>
      </c>
    </row>
    <row r="29" spans="1:26" ht="22.5" x14ac:dyDescent="0.25">
      <c r="A29" s="4" t="s">
        <v>32</v>
      </c>
      <c r="B29" s="5" t="s">
        <v>33</v>
      </c>
      <c r="C29" s="6" t="s">
        <v>74</v>
      </c>
      <c r="D29" s="4" t="s">
        <v>75</v>
      </c>
      <c r="E29" s="4" t="s">
        <v>76</v>
      </c>
      <c r="F29" s="4" t="s">
        <v>77</v>
      </c>
      <c r="G29" s="4" t="s">
        <v>36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78</v>
      </c>
      <c r="N29" s="4" t="s">
        <v>40</v>
      </c>
      <c r="O29" s="5" t="s">
        <v>79</v>
      </c>
      <c r="P29" s="7">
        <v>4235000000</v>
      </c>
      <c r="Q29" s="7">
        <v>0</v>
      </c>
      <c r="R29" s="7">
        <v>500000000</v>
      </c>
      <c r="S29" s="7">
        <v>3735000000</v>
      </c>
      <c r="T29" s="7">
        <v>0</v>
      </c>
      <c r="U29" s="7">
        <v>3646753489</v>
      </c>
      <c r="V29" s="7">
        <v>88246511</v>
      </c>
      <c r="W29" s="7">
        <v>3646753489</v>
      </c>
      <c r="X29" s="7">
        <v>3242717105</v>
      </c>
      <c r="Y29" s="7">
        <v>2828417858</v>
      </c>
      <c r="Z29" s="7">
        <v>2828417858</v>
      </c>
    </row>
    <row r="30" spans="1:26" ht="33.75" x14ac:dyDescent="0.25">
      <c r="A30" s="4" t="s">
        <v>32</v>
      </c>
      <c r="B30" s="5" t="s">
        <v>33</v>
      </c>
      <c r="C30" s="6" t="s">
        <v>80</v>
      </c>
      <c r="D30" s="4" t="s">
        <v>75</v>
      </c>
      <c r="E30" s="4" t="s">
        <v>76</v>
      </c>
      <c r="F30" s="4" t="s">
        <v>81</v>
      </c>
      <c r="G30" s="4" t="s">
        <v>36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42</v>
      </c>
      <c r="M30" s="4" t="s">
        <v>43</v>
      </c>
      <c r="N30" s="4" t="s">
        <v>40</v>
      </c>
      <c r="O30" s="5" t="s">
        <v>82</v>
      </c>
      <c r="P30" s="7">
        <v>4000000000</v>
      </c>
      <c r="Q30" s="7">
        <v>0</v>
      </c>
      <c r="R30" s="7">
        <v>0</v>
      </c>
      <c r="S30" s="7">
        <v>4000000000</v>
      </c>
      <c r="T30" s="7">
        <v>0</v>
      </c>
      <c r="U30" s="7">
        <v>3959362701.9099998</v>
      </c>
      <c r="V30" s="7">
        <v>40637298.090000004</v>
      </c>
      <c r="W30" s="7">
        <v>3959362701.9099998</v>
      </c>
      <c r="X30" s="7">
        <v>2386204437.9099998</v>
      </c>
      <c r="Y30" s="7">
        <v>2386204437.9099998</v>
      </c>
      <c r="Z30" s="7">
        <v>2386204437.9099998</v>
      </c>
    </row>
    <row r="31" spans="1:26" ht="33.75" x14ac:dyDescent="0.25">
      <c r="A31" s="4" t="s">
        <v>32</v>
      </c>
      <c r="B31" s="5" t="s">
        <v>33</v>
      </c>
      <c r="C31" s="6" t="s">
        <v>83</v>
      </c>
      <c r="D31" s="4" t="s">
        <v>75</v>
      </c>
      <c r="E31" s="4" t="s">
        <v>84</v>
      </c>
      <c r="F31" s="4" t="s">
        <v>81</v>
      </c>
      <c r="G31" s="4" t="s">
        <v>36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78</v>
      </c>
      <c r="N31" s="4" t="s">
        <v>40</v>
      </c>
      <c r="O31" s="5" t="s">
        <v>85</v>
      </c>
      <c r="P31" s="7">
        <v>2730400000</v>
      </c>
      <c r="Q31" s="7">
        <v>0</v>
      </c>
      <c r="R31" s="7">
        <v>500000000</v>
      </c>
      <c r="S31" s="7">
        <v>2230400000</v>
      </c>
      <c r="T31" s="7">
        <v>0</v>
      </c>
      <c r="U31" s="7">
        <v>2230400000</v>
      </c>
      <c r="V31" s="7">
        <v>0</v>
      </c>
      <c r="W31" s="7">
        <v>2230400000</v>
      </c>
      <c r="X31" s="7">
        <v>2230400000</v>
      </c>
      <c r="Y31" s="7">
        <v>1725322015</v>
      </c>
      <c r="Z31" s="7">
        <v>1725322015</v>
      </c>
    </row>
    <row r="32" spans="1:26" ht="22.5" x14ac:dyDescent="0.25">
      <c r="A32" s="4" t="s">
        <v>32</v>
      </c>
      <c r="B32" s="5" t="s">
        <v>33</v>
      </c>
      <c r="C32" s="6" t="s">
        <v>86</v>
      </c>
      <c r="D32" s="4" t="s">
        <v>75</v>
      </c>
      <c r="E32" s="4" t="s">
        <v>87</v>
      </c>
      <c r="F32" s="4" t="s">
        <v>81</v>
      </c>
      <c r="G32" s="4" t="s">
        <v>36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78</v>
      </c>
      <c r="N32" s="4" t="s">
        <v>40</v>
      </c>
      <c r="O32" s="5" t="s">
        <v>88</v>
      </c>
      <c r="P32" s="7">
        <v>2750000000</v>
      </c>
      <c r="Q32" s="7">
        <v>0</v>
      </c>
      <c r="R32" s="7">
        <v>500000000</v>
      </c>
      <c r="S32" s="7">
        <v>2250000000</v>
      </c>
      <c r="T32" s="7">
        <v>0</v>
      </c>
      <c r="U32" s="7">
        <v>2248685435</v>
      </c>
      <c r="V32" s="7">
        <v>1314565</v>
      </c>
      <c r="W32" s="7">
        <v>2248685435</v>
      </c>
      <c r="X32" s="7">
        <v>1747850405</v>
      </c>
      <c r="Y32" s="7">
        <v>894375752</v>
      </c>
      <c r="Z32" s="7">
        <v>894375752</v>
      </c>
    </row>
    <row r="33" spans="1:26" ht="33.75" x14ac:dyDescent="0.25">
      <c r="A33" s="4" t="s">
        <v>32</v>
      </c>
      <c r="B33" s="5" t="s">
        <v>33</v>
      </c>
      <c r="C33" s="6" t="s">
        <v>89</v>
      </c>
      <c r="D33" s="4" t="s">
        <v>75</v>
      </c>
      <c r="E33" s="4" t="s">
        <v>90</v>
      </c>
      <c r="F33" s="4" t="s">
        <v>91</v>
      </c>
      <c r="G33" s="4" t="s">
        <v>36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78</v>
      </c>
      <c r="N33" s="4" t="s">
        <v>40</v>
      </c>
      <c r="O33" s="5" t="s">
        <v>92</v>
      </c>
      <c r="P33" s="7">
        <v>1675000000</v>
      </c>
      <c r="Q33" s="7">
        <v>0</v>
      </c>
      <c r="R33" s="7">
        <v>500000000</v>
      </c>
      <c r="S33" s="7">
        <v>1175000000</v>
      </c>
      <c r="T33" s="7">
        <v>0</v>
      </c>
      <c r="U33" s="7">
        <v>1174991557</v>
      </c>
      <c r="V33" s="7">
        <v>8443</v>
      </c>
      <c r="W33" s="7">
        <v>1174991557</v>
      </c>
      <c r="X33" s="7">
        <v>1131849428</v>
      </c>
      <c r="Y33" s="7">
        <v>991547416</v>
      </c>
      <c r="Z33" s="7">
        <v>991547416</v>
      </c>
    </row>
    <row r="34" spans="1:26" ht="22.5" x14ac:dyDescent="0.25">
      <c r="A34" s="4" t="s">
        <v>32</v>
      </c>
      <c r="B34" s="5" t="s">
        <v>33</v>
      </c>
      <c r="C34" s="6" t="s">
        <v>93</v>
      </c>
      <c r="D34" s="4" t="s">
        <v>75</v>
      </c>
      <c r="E34" s="4" t="s">
        <v>90</v>
      </c>
      <c r="F34" s="4" t="s">
        <v>81</v>
      </c>
      <c r="G34" s="4" t="s">
        <v>36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78</v>
      </c>
      <c r="N34" s="4" t="s">
        <v>40</v>
      </c>
      <c r="O34" s="5" t="s">
        <v>94</v>
      </c>
      <c r="P34" s="7">
        <v>339000000</v>
      </c>
      <c r="Q34" s="7">
        <v>0</v>
      </c>
      <c r="R34" s="7">
        <v>50000000</v>
      </c>
      <c r="S34" s="7">
        <v>289000000</v>
      </c>
      <c r="T34" s="7">
        <v>0</v>
      </c>
      <c r="U34" s="7">
        <v>288952742</v>
      </c>
      <c r="V34" s="7">
        <v>47258</v>
      </c>
      <c r="W34" s="7">
        <v>288952742</v>
      </c>
      <c r="X34" s="7">
        <v>288952742</v>
      </c>
      <c r="Y34" s="7">
        <v>176879728</v>
      </c>
      <c r="Z34" s="7">
        <v>176879728</v>
      </c>
    </row>
    <row r="35" spans="1:26" ht="22.5" hidden="1" x14ac:dyDescent="0.25">
      <c r="A35" s="4" t="s">
        <v>32</v>
      </c>
      <c r="B35" s="5" t="s">
        <v>33</v>
      </c>
      <c r="C35" s="6" t="s">
        <v>95</v>
      </c>
      <c r="D35" s="4" t="s">
        <v>75</v>
      </c>
      <c r="E35" s="4" t="s">
        <v>90</v>
      </c>
      <c r="F35" s="4" t="s">
        <v>81</v>
      </c>
      <c r="G35" s="4" t="s">
        <v>59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78</v>
      </c>
      <c r="N35" s="4" t="s">
        <v>40</v>
      </c>
      <c r="O35" s="5" t="s">
        <v>96</v>
      </c>
      <c r="P35" s="7">
        <v>2960000000</v>
      </c>
      <c r="Q35" s="7">
        <v>0</v>
      </c>
      <c r="R35" s="7">
        <v>523624354</v>
      </c>
      <c r="S35" s="7">
        <v>2436375646</v>
      </c>
      <c r="T35" s="7">
        <v>0</v>
      </c>
      <c r="U35" s="7">
        <v>2424788279</v>
      </c>
      <c r="V35" s="7">
        <v>11587367</v>
      </c>
      <c r="W35" s="7">
        <v>2424788279</v>
      </c>
      <c r="X35" s="7">
        <v>2306019781</v>
      </c>
      <c r="Y35" s="7">
        <v>1930461727</v>
      </c>
      <c r="Z35" s="7">
        <v>1930461727</v>
      </c>
    </row>
    <row r="36" spans="1:26" ht="22.5" hidden="1" x14ac:dyDescent="0.25">
      <c r="A36" s="4" t="s">
        <v>32</v>
      </c>
      <c r="B36" s="5" t="s">
        <v>33</v>
      </c>
      <c r="C36" s="6" t="s">
        <v>95</v>
      </c>
      <c r="D36" s="4" t="s">
        <v>75</v>
      </c>
      <c r="E36" s="4" t="s">
        <v>90</v>
      </c>
      <c r="F36" s="4" t="s">
        <v>81</v>
      </c>
      <c r="G36" s="4" t="s">
        <v>59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42</v>
      </c>
      <c r="M36" s="4" t="s">
        <v>69</v>
      </c>
      <c r="N36" s="4" t="s">
        <v>40</v>
      </c>
      <c r="O36" s="5" t="s">
        <v>96</v>
      </c>
      <c r="P36" s="7">
        <v>0</v>
      </c>
      <c r="Q36" s="7">
        <v>938300000</v>
      </c>
      <c r="R36" s="7">
        <v>0</v>
      </c>
      <c r="S36" s="7">
        <v>938300000</v>
      </c>
      <c r="T36" s="7">
        <v>0</v>
      </c>
      <c r="U36" s="7">
        <v>935185433</v>
      </c>
      <c r="V36" s="7">
        <v>3114567</v>
      </c>
      <c r="W36" s="7">
        <v>935185433</v>
      </c>
      <c r="X36" s="7">
        <v>895016913</v>
      </c>
      <c r="Y36" s="7">
        <v>752454651</v>
      </c>
      <c r="Z36" s="7">
        <v>752454651</v>
      </c>
    </row>
    <row r="37" spans="1:26" ht="22.5" x14ac:dyDescent="0.25">
      <c r="A37" s="4"/>
      <c r="B37" s="5"/>
      <c r="C37" s="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" t="s">
        <v>96</v>
      </c>
      <c r="P37" s="7"/>
      <c r="Q37" s="7"/>
      <c r="R37" s="7"/>
      <c r="S37" s="7">
        <f>SUM(S35:S36)</f>
        <v>3374675646</v>
      </c>
      <c r="T37" s="7">
        <f t="shared" ref="T37:Z37" si="5">SUM(T35:T36)</f>
        <v>0</v>
      </c>
      <c r="U37" s="7">
        <f t="shared" si="5"/>
        <v>3359973712</v>
      </c>
      <c r="V37" s="7">
        <f t="shared" si="5"/>
        <v>14701934</v>
      </c>
      <c r="W37" s="7">
        <f t="shared" si="5"/>
        <v>3359973712</v>
      </c>
      <c r="X37" s="7">
        <f t="shared" si="5"/>
        <v>3201036694</v>
      </c>
      <c r="Y37" s="7">
        <f t="shared" si="5"/>
        <v>2682916378</v>
      </c>
      <c r="Z37" s="7">
        <f t="shared" si="5"/>
        <v>2682916378</v>
      </c>
    </row>
    <row r="38" spans="1:26" ht="22.5" hidden="1" x14ac:dyDescent="0.25">
      <c r="A38" s="4" t="s">
        <v>32</v>
      </c>
      <c r="B38" s="5" t="s">
        <v>33</v>
      </c>
      <c r="C38" s="6" t="s">
        <v>97</v>
      </c>
      <c r="D38" s="4" t="s">
        <v>75</v>
      </c>
      <c r="E38" s="4" t="s">
        <v>90</v>
      </c>
      <c r="F38" s="4" t="s">
        <v>81</v>
      </c>
      <c r="G38" s="4" t="s">
        <v>64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78</v>
      </c>
      <c r="N38" s="4" t="s">
        <v>40</v>
      </c>
      <c r="O38" s="5" t="s">
        <v>98</v>
      </c>
      <c r="P38" s="7">
        <v>2160600000</v>
      </c>
      <c r="Q38" s="7">
        <v>0</v>
      </c>
      <c r="R38" s="7">
        <v>500000000</v>
      </c>
      <c r="S38" s="7">
        <v>1660600000</v>
      </c>
      <c r="T38" s="7">
        <v>0</v>
      </c>
      <c r="U38" s="7">
        <v>1635411340.76</v>
      </c>
      <c r="V38" s="7">
        <v>25188659.239999998</v>
      </c>
      <c r="W38" s="7">
        <v>1635411340.76</v>
      </c>
      <c r="X38" s="7">
        <v>1608812535.76</v>
      </c>
      <c r="Y38" s="7">
        <v>1315152815.76</v>
      </c>
      <c r="Z38" s="7">
        <v>1315152815.76</v>
      </c>
    </row>
    <row r="39" spans="1:26" ht="22.5" hidden="1" x14ac:dyDescent="0.25">
      <c r="A39" s="4" t="s">
        <v>32</v>
      </c>
      <c r="B39" s="5" t="s">
        <v>33</v>
      </c>
      <c r="C39" s="6" t="s">
        <v>97</v>
      </c>
      <c r="D39" s="4" t="s">
        <v>75</v>
      </c>
      <c r="E39" s="4" t="s">
        <v>90</v>
      </c>
      <c r="F39" s="4" t="s">
        <v>81</v>
      </c>
      <c r="G39" s="4" t="s">
        <v>64</v>
      </c>
      <c r="H39" s="4" t="s">
        <v>1</v>
      </c>
      <c r="I39" s="4" t="s">
        <v>1</v>
      </c>
      <c r="J39" s="4" t="s">
        <v>1</v>
      </c>
      <c r="K39" s="4" t="s">
        <v>1</v>
      </c>
      <c r="L39" s="4" t="s">
        <v>42</v>
      </c>
      <c r="M39" s="4" t="s">
        <v>43</v>
      </c>
      <c r="N39" s="4" t="s">
        <v>40</v>
      </c>
      <c r="O39" s="5" t="s">
        <v>98</v>
      </c>
      <c r="P39" s="7">
        <v>1129400000</v>
      </c>
      <c r="Q39" s="7">
        <v>0</v>
      </c>
      <c r="R39" s="7">
        <v>0</v>
      </c>
      <c r="S39" s="7">
        <v>1129400000</v>
      </c>
      <c r="T39" s="7">
        <v>0</v>
      </c>
      <c r="U39" s="7">
        <v>1128050800</v>
      </c>
      <c r="V39" s="7">
        <v>1349200</v>
      </c>
      <c r="W39" s="7">
        <v>1128050800</v>
      </c>
      <c r="X39" s="7">
        <v>1127550800</v>
      </c>
      <c r="Y39" s="7">
        <v>1127550800</v>
      </c>
      <c r="Z39" s="7">
        <v>1127550800</v>
      </c>
    </row>
    <row r="40" spans="1:26" ht="22.5" x14ac:dyDescent="0.25">
      <c r="A40" s="4"/>
      <c r="B40" s="5"/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 t="s">
        <v>98</v>
      </c>
      <c r="P40" s="7"/>
      <c r="Q40" s="7"/>
      <c r="R40" s="7"/>
      <c r="S40" s="7">
        <f>SUM(S38:S39)</f>
        <v>2790000000</v>
      </c>
      <c r="T40" s="7">
        <f t="shared" ref="T40:Z40" si="6">SUM(T38:T39)</f>
        <v>0</v>
      </c>
      <c r="U40" s="7">
        <f t="shared" si="6"/>
        <v>2763462140.7600002</v>
      </c>
      <c r="V40" s="7">
        <f t="shared" si="6"/>
        <v>26537859.239999998</v>
      </c>
      <c r="W40" s="7">
        <f t="shared" si="6"/>
        <v>2763462140.7600002</v>
      </c>
      <c r="X40" s="7">
        <f t="shared" si="6"/>
        <v>2736363335.7600002</v>
      </c>
      <c r="Y40" s="7">
        <f t="shared" si="6"/>
        <v>2442703615.7600002</v>
      </c>
      <c r="Z40" s="7">
        <f t="shared" si="6"/>
        <v>2442703615.7600002</v>
      </c>
    </row>
    <row r="41" spans="1:26" ht="33.75" x14ac:dyDescent="0.25">
      <c r="A41" s="4" t="s">
        <v>32</v>
      </c>
      <c r="B41" s="5" t="s">
        <v>33</v>
      </c>
      <c r="C41" s="6" t="s">
        <v>99</v>
      </c>
      <c r="D41" s="4" t="s">
        <v>75</v>
      </c>
      <c r="E41" s="4" t="s">
        <v>90</v>
      </c>
      <c r="F41" s="4" t="s">
        <v>81</v>
      </c>
      <c r="G41" s="4" t="s">
        <v>39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38</v>
      </c>
      <c r="M41" s="4" t="s">
        <v>78</v>
      </c>
      <c r="N41" s="4" t="s">
        <v>40</v>
      </c>
      <c r="O41" s="5" t="s">
        <v>100</v>
      </c>
      <c r="P41" s="7">
        <v>0</v>
      </c>
      <c r="Q41" s="7">
        <v>23624354</v>
      </c>
      <c r="R41" s="7">
        <v>0</v>
      </c>
      <c r="S41" s="7">
        <v>23624354</v>
      </c>
      <c r="T41" s="7">
        <v>0</v>
      </c>
      <c r="U41" s="7">
        <v>23624354</v>
      </c>
      <c r="V41" s="7">
        <v>0</v>
      </c>
      <c r="W41" s="7">
        <v>23624354</v>
      </c>
      <c r="X41" s="7">
        <v>23624354</v>
      </c>
      <c r="Y41" s="7">
        <v>23624354</v>
      </c>
      <c r="Z41" s="7">
        <v>23624354</v>
      </c>
    </row>
    <row r="42" spans="1:26" x14ac:dyDescent="0.25">
      <c r="A42" s="4" t="s">
        <v>1</v>
      </c>
      <c r="B42" s="5" t="s">
        <v>1</v>
      </c>
      <c r="C42" s="6" t="s">
        <v>1</v>
      </c>
      <c r="D42" s="4" t="s">
        <v>1</v>
      </c>
      <c r="E42" s="4" t="s">
        <v>1</v>
      </c>
      <c r="F42" s="4" t="s">
        <v>1</v>
      </c>
      <c r="G42" s="4" t="s">
        <v>1</v>
      </c>
      <c r="H42" s="4" t="s">
        <v>1</v>
      </c>
      <c r="I42" s="4" t="s">
        <v>1</v>
      </c>
      <c r="J42" s="4" t="s">
        <v>1</v>
      </c>
      <c r="K42" s="4" t="s">
        <v>1</v>
      </c>
      <c r="L42" s="4" t="s">
        <v>1</v>
      </c>
      <c r="M42" s="4" t="s">
        <v>1</v>
      </c>
      <c r="N42" s="4" t="s">
        <v>1</v>
      </c>
      <c r="O42" s="5" t="s">
        <v>1</v>
      </c>
      <c r="P42" s="7">
        <v>64390410000</v>
      </c>
      <c r="Q42" s="7">
        <v>976751164</v>
      </c>
      <c r="R42" s="7">
        <v>5133350617</v>
      </c>
      <c r="S42" s="7">
        <v>60233810547</v>
      </c>
      <c r="T42" s="7">
        <v>666379000</v>
      </c>
      <c r="U42" s="7">
        <v>53240319478.440002</v>
      </c>
      <c r="V42" s="7">
        <v>6327112068.5600004</v>
      </c>
      <c r="W42" s="7">
        <v>53240319478.440002</v>
      </c>
      <c r="X42" s="7">
        <v>50221601942.769997</v>
      </c>
      <c r="Y42" s="7">
        <v>46071252408.559998</v>
      </c>
      <c r="Z42" s="7">
        <v>46071252408.559998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3" sqref="A3:J3"/>
    </sheetView>
  </sheetViews>
  <sheetFormatPr baseColWidth="10" defaultRowHeight="15" x14ac:dyDescent="0.25"/>
  <cols>
    <col min="1" max="1" width="56.85546875" customWidth="1"/>
    <col min="2" max="2" width="16.7109375" customWidth="1"/>
    <col min="4" max="4" width="15" customWidth="1"/>
    <col min="5" max="5" width="16.28515625" customWidth="1"/>
  </cols>
  <sheetData>
    <row r="1" spans="1:10" ht="15.75" x14ac:dyDescent="0.25">
      <c r="A1" s="39" t="s">
        <v>101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25">
      <c r="A2" s="42" t="s">
        <v>102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ht="16.5" thickBot="1" x14ac:dyDescent="0.3">
      <c r="A3" s="45" t="s">
        <v>124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26.25" thickBot="1" x14ac:dyDescent="0.3">
      <c r="A4" s="8" t="s">
        <v>103</v>
      </c>
      <c r="B4" s="9" t="s">
        <v>104</v>
      </c>
      <c r="C4" s="9" t="s">
        <v>26</v>
      </c>
      <c r="D4" s="9" t="s">
        <v>105</v>
      </c>
      <c r="E4" s="9" t="s">
        <v>106</v>
      </c>
      <c r="F4" s="9" t="s">
        <v>31</v>
      </c>
      <c r="G4" s="10" t="s">
        <v>107</v>
      </c>
      <c r="H4" s="10" t="s">
        <v>108</v>
      </c>
      <c r="I4" s="10" t="s">
        <v>109</v>
      </c>
      <c r="J4" s="11" t="s">
        <v>110</v>
      </c>
    </row>
    <row r="5" spans="1:10" ht="27.75" customHeight="1" x14ac:dyDescent="0.25">
      <c r="A5" s="12" t="s">
        <v>111</v>
      </c>
      <c r="B5" s="13">
        <f>4235-500</f>
        <v>3735</v>
      </c>
      <c r="C5" s="13">
        <f>+REP_EPG034_EjecucionPresupuesta!U29/1000000</f>
        <v>3646.7534890000002</v>
      </c>
      <c r="D5" s="14">
        <v>3646.7534890000002</v>
      </c>
      <c r="E5" s="14">
        <f>+REP_EPG034_EjecucionPresupuesta!X29/1000000</f>
        <v>3242.7171050000002</v>
      </c>
      <c r="F5" s="14">
        <f>+[1]REP_EPG034_EjecucionPresupuesta!Z29/1000000</f>
        <v>2828.4178579999998</v>
      </c>
      <c r="G5" s="15">
        <f>+C5/B5</f>
        <v>0.97637308942436418</v>
      </c>
      <c r="H5" s="15">
        <f>+D5/B5</f>
        <v>0.97637308942436418</v>
      </c>
      <c r="I5" s="15">
        <f>+E5/B5</f>
        <v>0.86819735073627846</v>
      </c>
      <c r="J5" s="16">
        <f t="shared" ref="J5:J16" si="0">+F5/B5</f>
        <v>0.75727385756358767</v>
      </c>
    </row>
    <row r="6" spans="1:10" ht="38.25" customHeight="1" x14ac:dyDescent="0.25">
      <c r="A6" s="12" t="s">
        <v>82</v>
      </c>
      <c r="B6" s="13">
        <v>4000</v>
      </c>
      <c r="C6" s="13">
        <f>+REP_EPG034_EjecucionPresupuesta!U30/1000000</f>
        <v>3959.3627019099999</v>
      </c>
      <c r="D6" s="14">
        <v>3959.3627019099999</v>
      </c>
      <c r="E6" s="14">
        <f>+REP_EPG034_EjecucionPresupuesta!X30/1000000</f>
        <v>2386.2044379099998</v>
      </c>
      <c r="F6" s="14">
        <f>+[1]REP_EPG034_EjecucionPresupuesta!Z30/1000000</f>
        <v>2386.2044379099998</v>
      </c>
      <c r="G6" s="15">
        <f t="shared" ref="G6:G13" si="1">+C6/B6</f>
        <v>0.98984067547749999</v>
      </c>
      <c r="H6" s="15">
        <f t="shared" ref="H6:H16" si="2">+D6/B6</f>
        <v>0.98984067547749999</v>
      </c>
      <c r="I6" s="15">
        <f t="shared" ref="I6:I16" si="3">+E6/B6</f>
        <v>0.5965511094774999</v>
      </c>
      <c r="J6" s="16">
        <f t="shared" si="0"/>
        <v>0.5965511094774999</v>
      </c>
    </row>
    <row r="7" spans="1:10" ht="36" customHeight="1" x14ac:dyDescent="0.25">
      <c r="A7" s="12" t="s">
        <v>112</v>
      </c>
      <c r="B7" s="13">
        <f>2730.4-500</f>
        <v>2230.4</v>
      </c>
      <c r="C7" s="13">
        <f>+REP_EPG034_EjecucionPresupuesta!U31/1000000</f>
        <v>2230.4</v>
      </c>
      <c r="D7" s="14">
        <v>2230.4</v>
      </c>
      <c r="E7" s="14">
        <f>+[1]REP_EPG034_EjecucionPresupuesta!X31/1000000</f>
        <v>2230.4</v>
      </c>
      <c r="F7" s="14">
        <f>+[1]REP_EPG034_EjecucionPresupuesta!Z31/1000000</f>
        <v>1725.322015</v>
      </c>
      <c r="G7" s="15">
        <f t="shared" si="1"/>
        <v>1</v>
      </c>
      <c r="H7" s="15">
        <f t="shared" si="2"/>
        <v>1</v>
      </c>
      <c r="I7" s="15">
        <f t="shared" si="3"/>
        <v>1</v>
      </c>
      <c r="J7" s="16">
        <f t="shared" si="0"/>
        <v>0.77354824919296983</v>
      </c>
    </row>
    <row r="8" spans="1:10" ht="27.75" customHeight="1" x14ac:dyDescent="0.25">
      <c r="A8" s="12" t="s">
        <v>88</v>
      </c>
      <c r="B8" s="13">
        <f>2750-500</f>
        <v>2250</v>
      </c>
      <c r="C8" s="13">
        <f>+REP_EPG034_EjecucionPresupuesta!U32/1000000</f>
        <v>2248.6854349999999</v>
      </c>
      <c r="D8" s="14">
        <v>2248.6854349999999</v>
      </c>
      <c r="E8" s="14">
        <f>+REP_EPG034_EjecucionPresupuesta!X32/1000000</f>
        <v>1747.8504049999999</v>
      </c>
      <c r="F8" s="14">
        <f>+[2]REP_EPG034_EjecucionPresupuesta!Z32/1000000</f>
        <v>894.37575200000003</v>
      </c>
      <c r="G8" s="15">
        <f t="shared" si="1"/>
        <v>0.99941574888888884</v>
      </c>
      <c r="H8" s="15">
        <f t="shared" si="2"/>
        <v>0.99941574888888884</v>
      </c>
      <c r="I8" s="15">
        <f t="shared" si="3"/>
        <v>0.77682240222222221</v>
      </c>
      <c r="J8" s="16">
        <f t="shared" si="0"/>
        <v>0.39750033422222225</v>
      </c>
    </row>
    <row r="9" spans="1:10" ht="54.75" customHeight="1" x14ac:dyDescent="0.25">
      <c r="A9" s="12" t="s">
        <v>92</v>
      </c>
      <c r="B9" s="13">
        <f>1675-500</f>
        <v>1175</v>
      </c>
      <c r="C9" s="13">
        <f>+[3]SIIF!U33/1000000</f>
        <v>1174.9989969999999</v>
      </c>
      <c r="D9" s="14">
        <v>1174.9989969999999</v>
      </c>
      <c r="E9" s="14">
        <f>+REP_EPG034_EjecucionPresupuesta!X33/1000000</f>
        <v>1131.849428</v>
      </c>
      <c r="F9" s="14">
        <f>+[1]REP_EPG034_EjecucionPresupuesta!Z33/1000000</f>
        <v>991.547416</v>
      </c>
      <c r="G9" s="15">
        <f t="shared" si="1"/>
        <v>0.9999991463829786</v>
      </c>
      <c r="H9" s="15">
        <f t="shared" si="2"/>
        <v>0.9999991463829786</v>
      </c>
      <c r="I9" s="15">
        <f t="shared" si="3"/>
        <v>0.96327610893617022</v>
      </c>
      <c r="J9" s="16">
        <f t="shared" si="0"/>
        <v>0.84387014127659576</v>
      </c>
    </row>
    <row r="10" spans="1:10" ht="27.75" customHeight="1" x14ac:dyDescent="0.25">
      <c r="A10" s="12" t="s">
        <v>94</v>
      </c>
      <c r="B10" s="13">
        <f>339-50</f>
        <v>289</v>
      </c>
      <c r="C10" s="13">
        <f>+REP_EPG034_EjecucionPresupuesta!U34/1000000</f>
        <v>288.952742</v>
      </c>
      <c r="D10" s="14">
        <v>288.952742</v>
      </c>
      <c r="E10" s="17">
        <f>+[2]REP_EPG034_EjecucionPresupuesta!X34/1000000</f>
        <v>288.952742</v>
      </c>
      <c r="F10" s="17">
        <f>+[1]REP_EPG034_EjecucionPresupuesta!Z34/1000000</f>
        <v>176.879728</v>
      </c>
      <c r="G10" s="15">
        <f t="shared" si="1"/>
        <v>0.99983647750865057</v>
      </c>
      <c r="H10" s="18">
        <f t="shared" si="2"/>
        <v>0.99983647750865057</v>
      </c>
      <c r="I10" s="18">
        <f t="shared" si="3"/>
        <v>0.99983647750865057</v>
      </c>
      <c r="J10" s="19">
        <f t="shared" si="0"/>
        <v>0.61204058131487893</v>
      </c>
    </row>
    <row r="11" spans="1:10" ht="27.75" customHeight="1" x14ac:dyDescent="0.25">
      <c r="A11" s="12" t="s">
        <v>113</v>
      </c>
      <c r="B11" s="13">
        <f>+[4]REP_EPG034_EjecucionPresupuesta!R37/1000000</f>
        <v>3374.6756460000001</v>
      </c>
      <c r="C11" s="13">
        <f>+REP_EPG034_EjecucionPresupuesta!U37/1000000</f>
        <v>3359.973712</v>
      </c>
      <c r="D11" s="14">
        <v>3359.973712</v>
      </c>
      <c r="E11" s="17">
        <f>+REP_EPG034_EjecucionPresupuesta!X37/1000000</f>
        <v>3201.0366939999999</v>
      </c>
      <c r="F11" s="17">
        <f>+[1]REP_EPG034_EjecucionPresupuesta!Z37/1000000</f>
        <v>2682.9163779999999</v>
      </c>
      <c r="G11" s="15">
        <f>+C11/B11</f>
        <v>0.99564345272191523</v>
      </c>
      <c r="H11" s="18">
        <f t="shared" si="2"/>
        <v>0.99564345272191523</v>
      </c>
      <c r="I11" s="18">
        <f t="shared" si="3"/>
        <v>0.94854647669448933</v>
      </c>
      <c r="J11" s="19">
        <f t="shared" si="0"/>
        <v>0.79501459086299398</v>
      </c>
    </row>
    <row r="12" spans="1:10" ht="35.25" customHeight="1" x14ac:dyDescent="0.25">
      <c r="A12" s="12" t="s">
        <v>100</v>
      </c>
      <c r="B12" s="13">
        <f>+[4]REP_EPG034_EjecucionPresupuesta!R41/1000000</f>
        <v>23.624354</v>
      </c>
      <c r="C12" s="13">
        <f>+[3]SIIF!U41/1000000</f>
        <v>23.624354</v>
      </c>
      <c r="D12" s="14">
        <v>23.624354</v>
      </c>
      <c r="E12" s="17">
        <f>+[4]REP_EPG034_EjecucionPresupuesta!W41/1000000</f>
        <v>23.624354</v>
      </c>
      <c r="F12" s="17">
        <f>+[4]REP_EPG034_EjecucionPresupuesta!Y41/1000000</f>
        <v>23.624354</v>
      </c>
      <c r="G12" s="15">
        <f>+C12/B12</f>
        <v>1</v>
      </c>
      <c r="H12" s="18">
        <f t="shared" si="2"/>
        <v>1</v>
      </c>
      <c r="I12" s="18">
        <f t="shared" si="3"/>
        <v>1</v>
      </c>
      <c r="J12" s="19">
        <f t="shared" si="0"/>
        <v>1</v>
      </c>
    </row>
    <row r="13" spans="1:10" ht="27.75" customHeight="1" x14ac:dyDescent="0.25">
      <c r="A13" s="12" t="s">
        <v>114</v>
      </c>
      <c r="B13" s="13">
        <f>3290-500</f>
        <v>2790</v>
      </c>
      <c r="C13" s="13">
        <f>+[3]SIIF!U40/1000000</f>
        <v>2763.4621407600002</v>
      </c>
      <c r="D13" s="14">
        <v>2763.4621407600002</v>
      </c>
      <c r="E13" s="17">
        <f>+REP_EPG034_EjecucionPresupuesta!X40/1000000</f>
        <v>2736.3633357600002</v>
      </c>
      <c r="F13" s="17">
        <f>+[1]REP_EPG034_EjecucionPresupuesta!Z40/1000000</f>
        <v>2442.70361576</v>
      </c>
      <c r="G13" s="15">
        <f t="shared" si="1"/>
        <v>0.99048822249462376</v>
      </c>
      <c r="H13" s="18">
        <f t="shared" si="2"/>
        <v>0.99048822249462376</v>
      </c>
      <c r="I13" s="18">
        <f t="shared" si="3"/>
        <v>0.98077538916129037</v>
      </c>
      <c r="J13" s="19">
        <f t="shared" si="0"/>
        <v>0.87552100923297493</v>
      </c>
    </row>
    <row r="14" spans="1:10" ht="15.75" x14ac:dyDescent="0.25">
      <c r="A14" s="20" t="s">
        <v>115</v>
      </c>
      <c r="B14" s="21">
        <f>SUM(B5:B13)</f>
        <v>19867.7</v>
      </c>
      <c r="C14" s="21">
        <f t="shared" ref="C14:F14" si="4">SUM(C5:C13)</f>
        <v>19696.21357167</v>
      </c>
      <c r="D14" s="21">
        <f t="shared" si="4"/>
        <v>19696.21357167</v>
      </c>
      <c r="E14" s="21">
        <f>SUM(E5:E13)</f>
        <v>16988.998501669997</v>
      </c>
      <c r="F14" s="21">
        <f t="shared" si="4"/>
        <v>14151.991554669998</v>
      </c>
      <c r="G14" s="22">
        <f>+C14/B14</f>
        <v>0.99136858175178799</v>
      </c>
      <c r="H14" s="22">
        <f>+D14/B14</f>
        <v>0.99136858175178799</v>
      </c>
      <c r="I14" s="22">
        <f>+E14/B14</f>
        <v>0.85510645427855247</v>
      </c>
      <c r="J14" s="23">
        <f t="shared" si="0"/>
        <v>0.71231151842790041</v>
      </c>
    </row>
    <row r="15" spans="1:10" ht="15.75" x14ac:dyDescent="0.25">
      <c r="A15" s="24" t="s">
        <v>116</v>
      </c>
      <c r="B15" s="21">
        <f>+[5]REP_EPG034_EjecucionPresupuesta!S5/1000000</f>
        <v>40366.110546999997</v>
      </c>
      <c r="C15" s="21">
        <f>+REP_EPG034_EjecucionPresupuesta!U5/1000000</f>
        <v>33544.113346769998</v>
      </c>
      <c r="D15" s="21">
        <v>33544.113346769998</v>
      </c>
      <c r="E15" s="25">
        <f>+REP_EPG034_EjecucionPresupuesta!X5/1000000</f>
        <v>33232.6034411</v>
      </c>
      <c r="F15" s="25">
        <f>+[1]REP_EPG034_EjecucionPresupuesta!Z5/1000000</f>
        <v>31919.260853890002</v>
      </c>
      <c r="G15" s="22">
        <f t="shared" ref="G15:G16" si="5">+C15/B15</f>
        <v>0.83099691528895625</v>
      </c>
      <c r="H15" s="22">
        <f>+D15/B15</f>
        <v>0.83099691528895625</v>
      </c>
      <c r="I15" s="22">
        <f t="shared" si="3"/>
        <v>0.82327980057444106</v>
      </c>
      <c r="J15" s="23">
        <f t="shared" si="0"/>
        <v>0.79074402813035538</v>
      </c>
    </row>
    <row r="16" spans="1:10" ht="18.75" thickBot="1" x14ac:dyDescent="0.3">
      <c r="A16" s="26" t="s">
        <v>117</v>
      </c>
      <c r="B16" s="27">
        <f>+B14+B15</f>
        <v>60233.810547000001</v>
      </c>
      <c r="C16" s="27">
        <f>+C14+C15</f>
        <v>53240.326918439998</v>
      </c>
      <c r="D16" s="27">
        <f>+D14+D15</f>
        <v>53240.326918439998</v>
      </c>
      <c r="E16" s="27">
        <f>+E14+E15</f>
        <v>50221.601942769994</v>
      </c>
      <c r="F16" s="27">
        <f t="shared" ref="F16" si="6">+F14+F15</f>
        <v>46071.252408560002</v>
      </c>
      <c r="G16" s="28">
        <f t="shared" si="5"/>
        <v>0.88389438481394034</v>
      </c>
      <c r="H16" s="28">
        <f t="shared" si="2"/>
        <v>0.88389438481394034</v>
      </c>
      <c r="I16" s="28">
        <f t="shared" si="3"/>
        <v>0.83377759910411853</v>
      </c>
      <c r="J16" s="29">
        <f t="shared" si="0"/>
        <v>0.76487361483814709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8" sqref="E8"/>
    </sheetView>
  </sheetViews>
  <sheetFormatPr baseColWidth="10" defaultRowHeight="15" x14ac:dyDescent="0.25"/>
  <cols>
    <col min="1" max="1" width="36.85546875" customWidth="1"/>
    <col min="2" max="2" width="17.5703125" customWidth="1"/>
    <col min="3" max="3" width="17.42578125" customWidth="1"/>
    <col min="4" max="4" width="16.42578125" customWidth="1"/>
  </cols>
  <sheetData>
    <row r="1" spans="1:8" ht="15.75" x14ac:dyDescent="0.25">
      <c r="A1" s="39" t="s">
        <v>101</v>
      </c>
      <c r="B1" s="40"/>
      <c r="C1" s="40"/>
      <c r="D1" s="40"/>
      <c r="E1" s="40"/>
      <c r="F1" s="40"/>
      <c r="G1" s="40"/>
      <c r="H1" s="41"/>
    </row>
    <row r="2" spans="1:8" x14ac:dyDescent="0.25">
      <c r="A2" s="42" t="s">
        <v>102</v>
      </c>
      <c r="B2" s="43"/>
      <c r="C2" s="43"/>
      <c r="D2" s="43"/>
      <c r="E2" s="43"/>
      <c r="F2" s="43"/>
      <c r="G2" s="43"/>
      <c r="H2" s="44"/>
    </row>
    <row r="3" spans="1:8" ht="16.5" thickBot="1" x14ac:dyDescent="0.3">
      <c r="A3" s="48" t="s">
        <v>125</v>
      </c>
      <c r="B3" s="49"/>
      <c r="C3" s="49"/>
      <c r="D3" s="49"/>
      <c r="E3" s="49"/>
      <c r="F3" s="49"/>
      <c r="G3" s="49"/>
      <c r="H3" s="50"/>
    </row>
    <row r="4" spans="1:8" ht="26.25" thickBot="1" x14ac:dyDescent="0.3">
      <c r="A4" s="8" t="s">
        <v>118</v>
      </c>
      <c r="B4" s="9" t="s">
        <v>104</v>
      </c>
      <c r="C4" s="9" t="s">
        <v>105</v>
      </c>
      <c r="D4" s="9" t="s">
        <v>106</v>
      </c>
      <c r="E4" s="9" t="s">
        <v>31</v>
      </c>
      <c r="F4" s="10" t="s">
        <v>108</v>
      </c>
      <c r="G4" s="10" t="s">
        <v>109</v>
      </c>
      <c r="H4" s="11" t="s">
        <v>110</v>
      </c>
    </row>
    <row r="5" spans="1:8" x14ac:dyDescent="0.25">
      <c r="A5" s="30" t="s">
        <v>119</v>
      </c>
      <c r="B5" s="31">
        <v>22977.878000000001</v>
      </c>
      <c r="C5" s="32">
        <f>+REP_EPG034_EjecucionPresupuesta!W6/1000000</f>
        <v>21259.952202619999</v>
      </c>
      <c r="D5" s="32">
        <f>+REP_EPG034_EjecucionPresupuesta!X6/1000000</f>
        <v>21259.952202619999</v>
      </c>
      <c r="E5" s="32">
        <f>+[6]REP_EPG034_EjecucionPresupuesta!Z6/1000000</f>
        <v>20700.14133862</v>
      </c>
      <c r="F5" s="18">
        <f>+C5/B5</f>
        <v>0.92523566373796562</v>
      </c>
      <c r="G5" s="18">
        <f>+D5/B5</f>
        <v>0.92523566373796562</v>
      </c>
      <c r="H5" s="19">
        <f>+E5/B5</f>
        <v>0.90087262795198053</v>
      </c>
    </row>
    <row r="6" spans="1:8" x14ac:dyDescent="0.25">
      <c r="A6" s="33" t="s">
        <v>120</v>
      </c>
      <c r="B6" s="31">
        <v>2969.9036150000002</v>
      </c>
      <c r="C6" s="32">
        <f>+REP_EPG034_EjecucionPresupuesta!W7/1000000</f>
        <v>2437.1623095300001</v>
      </c>
      <c r="D6" s="32">
        <f>+REP_EPG034_EjecucionPresupuesta!X7/1000000</f>
        <v>2401.1531285300002</v>
      </c>
      <c r="E6" s="32">
        <f>+[6]REP_EPG034_EjecucionPresupuesta!Z7/1000000</f>
        <v>2375.5475735300001</v>
      </c>
      <c r="F6" s="18">
        <f t="shared" ref="F6:F9" si="0">+C6/B6</f>
        <v>0.82062000167975147</v>
      </c>
      <c r="G6" s="18">
        <f t="shared" ref="G6:G9" si="1">+D6/B6</f>
        <v>0.80849530483163512</v>
      </c>
      <c r="H6" s="19">
        <f t="shared" ref="H6:H9" si="2">+E6/B6</f>
        <v>0.79987362604358458</v>
      </c>
    </row>
    <row r="7" spans="1:8" x14ac:dyDescent="0.25">
      <c r="A7" s="30" t="s">
        <v>121</v>
      </c>
      <c r="B7" s="31">
        <v>11597.591931999999</v>
      </c>
      <c r="C7" s="32">
        <f>+REP_EPG034_EjecucionPresupuesta!W8/1000000</f>
        <v>9718.0731666399988</v>
      </c>
      <c r="D7" s="32">
        <f>+REP_EPG034_EjecucionPresupuesta!X8/1000000</f>
        <v>9442.57244197</v>
      </c>
      <c r="E7" s="32">
        <f>+[6]REP_EPG034_EjecucionPresupuesta!Z8/1000000</f>
        <v>8714.6462737599995</v>
      </c>
      <c r="F7" s="18">
        <f t="shared" si="0"/>
        <v>0.83793887762389319</v>
      </c>
      <c r="G7" s="18">
        <f t="shared" si="1"/>
        <v>0.81418388380402629</v>
      </c>
      <c r="H7" s="19">
        <f t="shared" si="2"/>
        <v>0.75141859834838687</v>
      </c>
    </row>
    <row r="8" spans="1:8" x14ac:dyDescent="0.25">
      <c r="A8" s="30" t="s">
        <v>122</v>
      </c>
      <c r="B8" s="31">
        <v>2820.7370000000001</v>
      </c>
      <c r="C8" s="32">
        <f>+[7]REP_EPG034_EjecucionPresupuesta!W9/1000000</f>
        <v>128.92566798000001</v>
      </c>
      <c r="D8" s="32">
        <f>+[2]REP_EPG034_EjecucionPresupuesta!X9/1000000</f>
        <v>128.92566798000001</v>
      </c>
      <c r="E8" s="32">
        <f>+[8]REP_EPG034_EjecucionPresupuesta!Z9/1000000</f>
        <v>128.92566798000001</v>
      </c>
      <c r="F8" s="18">
        <f t="shared" si="0"/>
        <v>4.5706376730620404E-2</v>
      </c>
      <c r="G8" s="18">
        <f t="shared" si="1"/>
        <v>4.5706376730620404E-2</v>
      </c>
      <c r="H8" s="19">
        <f t="shared" si="2"/>
        <v>4.5706376730620404E-2</v>
      </c>
    </row>
    <row r="9" spans="1:8" ht="16.5" thickBot="1" x14ac:dyDescent="0.3">
      <c r="A9" s="26" t="s">
        <v>116</v>
      </c>
      <c r="B9" s="34">
        <f>SUM(B5:B8)</f>
        <v>40366.110546999997</v>
      </c>
      <c r="C9" s="34">
        <f t="shared" ref="C9:E9" si="3">SUM(C5:C8)</f>
        <v>33544.113346769998</v>
      </c>
      <c r="D9" s="34">
        <f t="shared" si="3"/>
        <v>33232.6034411</v>
      </c>
      <c r="E9" s="34">
        <f t="shared" si="3"/>
        <v>31919.260853889999</v>
      </c>
      <c r="F9" s="35">
        <f t="shared" si="0"/>
        <v>0.83099691528895625</v>
      </c>
      <c r="G9" s="35">
        <f t="shared" si="1"/>
        <v>0.82327980057444106</v>
      </c>
      <c r="H9" s="36">
        <f t="shared" si="2"/>
        <v>0.79074402813035538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23ACD2C3E0A94EA0DD892B8CDCC49F" ma:contentTypeVersion="2" ma:contentTypeDescription="Crear nuevo documento." ma:contentTypeScope="" ma:versionID="b27baa6875c0b8e8c0a3bbccb763a74a">
  <xsd:schema xmlns:xsd="http://www.w3.org/2001/XMLSchema" xmlns:xs="http://www.w3.org/2001/XMLSchema" xmlns:p="http://schemas.microsoft.com/office/2006/metadata/properties" xmlns:ns2="596869a7-eb7e-40f0-9e8c-964dac23f706" targetNamespace="http://schemas.microsoft.com/office/2006/metadata/properties" ma:root="true" ma:fieldsID="7e3423ca72e1e201701175621ae40da6" ns2:_="">
    <xsd:import namespace="596869a7-eb7e-40f0-9e8c-964dac23f7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69a7-eb7e-40f0-9e8c-964dac23f7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6869a7-eb7e-40f0-9e8c-964dac23f706">25XCQX5SHMCR-1518385296-14</_dlc_DocId>
    <_dlc_DocIdUrl xmlns="596869a7-eb7e-40f0-9e8c-964dac23f706">
      <Url>https://www2.sgc.gov.co/ControlYRendicion/TransparenciasYAccesoAlaInformacion/_layouts/15/DocIdRedir.aspx?ID=25XCQX5SHMCR-1518385296-14</Url>
      <Description>25XCQX5SHMCR-1518385296-14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67520AC-FFAE-4EB7-A492-34ED0C952D57}"/>
</file>

<file path=customXml/itemProps2.xml><?xml version="1.0" encoding="utf-8"?>
<ds:datastoreItem xmlns:ds="http://schemas.openxmlformats.org/officeDocument/2006/customXml" ds:itemID="{A7349617-A030-447E-B411-E4C666453AA4}"/>
</file>

<file path=customXml/itemProps3.xml><?xml version="1.0" encoding="utf-8"?>
<ds:datastoreItem xmlns:ds="http://schemas.openxmlformats.org/officeDocument/2006/customXml" ds:itemID="{31B5EAA2-10B4-46C6-9D26-2B7E3C33A46E}"/>
</file>

<file path=customXml/itemProps4.xml><?xml version="1.0" encoding="utf-8"?>
<ds:datastoreItem xmlns:ds="http://schemas.openxmlformats.org/officeDocument/2006/customXml" ds:itemID="{54E23B3F-C95D-4B84-ABAD-0ADAA9A3172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REP_EPG034_EjecucionPresupuesta</vt:lpstr>
      <vt:lpstr>total</vt:lpstr>
      <vt:lpstr>funcionamiento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Mónica Márquez Ruiz</cp:lastModifiedBy>
  <dcterms:created xsi:type="dcterms:W3CDTF">2016-01-21T13:42:58Z</dcterms:created>
  <dcterms:modified xsi:type="dcterms:W3CDTF">2016-01-29T20:40:10Z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0x0101002423ACD2C3E0A94EA0DD892B8CDCC49F</vt:lpwstr>
  </property>
  <property fmtid="{D5CDD505-2E9C-101B-9397-08002B2CF9AE}" pid="3" name="_dlc_DocIdItemGuid">
    <vt:lpwstr>171c6231-4f3b-442f-85e4-0dc1c5aa5041</vt:lpwstr>
  </property>
</Properties>
</file>